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hkuhk-my.sharepoint.com/personal/qbs520jw_hku_hk/Documents/Research/Research/2021-2022/crowding/Submit/Nature Communication/Crowding data/Crowding data/"/>
    </mc:Choice>
  </mc:AlternateContent>
  <xr:revisionPtr revIDLastSave="2403" documentId="11_F25DC773A252ABDACC1048DB695A553A5ADE58E5" xr6:coauthVersionLast="47" xr6:coauthVersionMax="47" xr10:uidLastSave="{63E9802B-29C2-4E54-88D8-9AF7358914EE}"/>
  <bookViews>
    <workbookView xWindow="-16320" yWindow="-12915" windowWidth="16440" windowHeight="28440" xr2:uid="{00000000-000D-0000-FFFF-FFFF00000000}"/>
  </bookViews>
  <sheets>
    <sheet name="Fig4a. ASHRAE 62.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2" i="4" l="1"/>
  <c r="K62" i="4" s="1"/>
  <c r="J61" i="4"/>
  <c r="J60" i="4"/>
  <c r="J59" i="4"/>
  <c r="K59" i="4" s="1"/>
  <c r="J58" i="4"/>
  <c r="K58" i="4" s="1"/>
  <c r="K61" i="4"/>
  <c r="K60" i="4"/>
  <c r="H62" i="4"/>
  <c r="H61" i="4"/>
  <c r="H60" i="4"/>
  <c r="H59" i="4"/>
  <c r="H58" i="4"/>
  <c r="J81" i="4"/>
  <c r="K81" i="4" s="1"/>
  <c r="H81" i="4"/>
  <c r="J21" i="4"/>
  <c r="K21" i="4" s="1"/>
  <c r="J20" i="4"/>
  <c r="K20" i="4" s="1"/>
  <c r="J19" i="4"/>
  <c r="K19" i="4" s="1"/>
  <c r="H21" i="4"/>
  <c r="H20" i="4"/>
  <c r="H19" i="4"/>
  <c r="J18" i="4"/>
  <c r="K18" i="4" s="1"/>
  <c r="H18" i="4"/>
  <c r="J10" i="4"/>
  <c r="K10" i="4" s="1"/>
  <c r="H10" i="4"/>
  <c r="J97" i="4"/>
  <c r="K97" i="4" s="1"/>
  <c r="H97" i="4"/>
  <c r="J54" i="4"/>
  <c r="K54" i="4" s="1"/>
  <c r="H54" i="4"/>
  <c r="H76" i="4"/>
  <c r="J76" i="4"/>
  <c r="K76" i="4" s="1"/>
  <c r="L76" i="4" s="1"/>
  <c r="L61" i="4" l="1"/>
  <c r="M61" i="4" s="1"/>
  <c r="L59" i="4"/>
  <c r="M59" i="4" s="1"/>
  <c r="L62" i="4"/>
  <c r="M62" i="4" s="1"/>
  <c r="L60" i="4"/>
  <c r="M60" i="4" s="1"/>
  <c r="L58" i="4"/>
  <c r="M58" i="4" s="1"/>
  <c r="L81" i="4"/>
  <c r="M81" i="4" s="1"/>
  <c r="L20" i="4"/>
  <c r="M20" i="4" s="1"/>
  <c r="L21" i="4"/>
  <c r="M21" i="4" s="1"/>
  <c r="L19" i="4"/>
  <c r="M19" i="4" s="1"/>
  <c r="L18" i="4"/>
  <c r="M18" i="4" s="1"/>
  <c r="L10" i="4"/>
  <c r="M10" i="4" s="1"/>
  <c r="L97" i="4"/>
  <c r="M97" i="4" s="1"/>
  <c r="L54" i="4"/>
  <c r="M54" i="4" s="1"/>
  <c r="M76" i="4"/>
  <c r="P76" i="4" s="1"/>
  <c r="Q58" i="4" l="1"/>
  <c r="P58" i="4"/>
  <c r="N58" i="4"/>
  <c r="O58" i="4" s="1"/>
  <c r="N60" i="4"/>
  <c r="O60" i="4" s="1"/>
  <c r="Q60" i="4"/>
  <c r="P60" i="4"/>
  <c r="Q62" i="4"/>
  <c r="P62" i="4"/>
  <c r="N62" i="4"/>
  <c r="O62" i="4" s="1"/>
  <c r="Q59" i="4"/>
  <c r="P59" i="4"/>
  <c r="N59" i="4"/>
  <c r="O59" i="4" s="1"/>
  <c r="Q61" i="4"/>
  <c r="P61" i="4"/>
  <c r="N61" i="4"/>
  <c r="O61" i="4" s="1"/>
  <c r="Q81" i="4"/>
  <c r="P81" i="4"/>
  <c r="N81" i="4"/>
  <c r="O81" i="4" s="1"/>
  <c r="Q21" i="4"/>
  <c r="P21" i="4"/>
  <c r="N21" i="4"/>
  <c r="O21" i="4" s="1"/>
  <c r="Q20" i="4"/>
  <c r="P20" i="4"/>
  <c r="N20" i="4"/>
  <c r="O20" i="4" s="1"/>
  <c r="N19" i="4"/>
  <c r="O19" i="4" s="1"/>
  <c r="Q19" i="4"/>
  <c r="P19" i="4"/>
  <c r="Q18" i="4"/>
  <c r="P18" i="4"/>
  <c r="N18" i="4"/>
  <c r="O18" i="4" s="1"/>
  <c r="Q10" i="4"/>
  <c r="P10" i="4"/>
  <c r="N10" i="4"/>
  <c r="O10" i="4" s="1"/>
  <c r="Q97" i="4"/>
  <c r="P97" i="4"/>
  <c r="N97" i="4"/>
  <c r="O97" i="4" s="1"/>
  <c r="Q54" i="4"/>
  <c r="P54" i="4"/>
  <c r="N54" i="4"/>
  <c r="O54" i="4" s="1"/>
  <c r="N76" i="4"/>
  <c r="O76" i="4" s="1"/>
  <c r="Q76" i="4"/>
  <c r="J91" i="4" l="1"/>
  <c r="K91" i="4" s="1"/>
  <c r="J90" i="4"/>
  <c r="K90" i="4" s="1"/>
  <c r="J89" i="4"/>
  <c r="K89" i="4" s="1"/>
  <c r="J88" i="4"/>
  <c r="K88" i="4" s="1"/>
  <c r="J87" i="4"/>
  <c r="K87" i="4" s="1"/>
  <c r="J86" i="4"/>
  <c r="K86" i="4" s="1"/>
  <c r="J85" i="4"/>
  <c r="K85" i="4" s="1"/>
  <c r="J96" i="4"/>
  <c r="J95" i="4"/>
  <c r="J94" i="4"/>
  <c r="K94" i="4" s="1"/>
  <c r="J84" i="4"/>
  <c r="K84" i="4" s="1"/>
  <c r="J80" i="4"/>
  <c r="K80" i="4" s="1"/>
  <c r="J79" i="4"/>
  <c r="K79" i="4" s="1"/>
  <c r="J78" i="4"/>
  <c r="K78" i="4" s="1"/>
  <c r="J77" i="4"/>
  <c r="K77" i="4" s="1"/>
  <c r="J75" i="4"/>
  <c r="K75" i="4" s="1"/>
  <c r="J74" i="4"/>
  <c r="K74" i="4" s="1"/>
  <c r="J73" i="4"/>
  <c r="K73" i="4" s="1"/>
  <c r="J72" i="4"/>
  <c r="K72" i="4" s="1"/>
  <c r="J71" i="4"/>
  <c r="K71" i="4" s="1"/>
  <c r="J70" i="4"/>
  <c r="K70" i="4" s="1"/>
  <c r="J69" i="4"/>
  <c r="K69" i="4" s="1"/>
  <c r="J68" i="4"/>
  <c r="K68" i="4" s="1"/>
  <c r="J67" i="4"/>
  <c r="K67" i="4" s="1"/>
  <c r="J66" i="4"/>
  <c r="K66" i="4" s="1"/>
  <c r="J65" i="4"/>
  <c r="K65" i="4" s="1"/>
  <c r="J57" i="4"/>
  <c r="K57" i="4" s="1"/>
  <c r="J56" i="4"/>
  <c r="K56" i="4" s="1"/>
  <c r="J55" i="4"/>
  <c r="K55" i="4" s="1"/>
  <c r="J53" i="4"/>
  <c r="K53" i="4" s="1"/>
  <c r="J52" i="4"/>
  <c r="K52" i="4" s="1"/>
  <c r="J51" i="4"/>
  <c r="K51" i="4" s="1"/>
  <c r="J50" i="4"/>
  <c r="K50" i="4" s="1"/>
  <c r="J49" i="4"/>
  <c r="K49" i="4" s="1"/>
  <c r="J48" i="4"/>
  <c r="K48" i="4" s="1"/>
  <c r="J47" i="4"/>
  <c r="J46" i="4"/>
  <c r="K46" i="4" s="1"/>
  <c r="J45" i="4"/>
  <c r="K45" i="4" s="1"/>
  <c r="J44" i="4"/>
  <c r="J43" i="4"/>
  <c r="K43" i="4" s="1"/>
  <c r="J42" i="4"/>
  <c r="K42" i="4" s="1"/>
  <c r="J41" i="4"/>
  <c r="K41" i="4" s="1"/>
  <c r="J40" i="4"/>
  <c r="K40" i="4" s="1"/>
  <c r="J39" i="4"/>
  <c r="K39" i="4" s="1"/>
  <c r="J38" i="4"/>
  <c r="K38" i="4" s="1"/>
  <c r="J37" i="4"/>
  <c r="K37" i="4" s="1"/>
  <c r="J36" i="4"/>
  <c r="K36" i="4" s="1"/>
  <c r="J35" i="4"/>
  <c r="K35" i="4" s="1"/>
  <c r="J34" i="4"/>
  <c r="K34" i="4" s="1"/>
  <c r="J33" i="4"/>
  <c r="K33" i="4" s="1"/>
  <c r="J32" i="4"/>
  <c r="K32" i="4" s="1"/>
  <c r="J31" i="4"/>
  <c r="K31" i="4" s="1"/>
  <c r="J30" i="4"/>
  <c r="K30" i="4" s="1"/>
  <c r="J29" i="4"/>
  <c r="K29" i="4" s="1"/>
  <c r="J28" i="4"/>
  <c r="K28" i="4" s="1"/>
  <c r="J27" i="4"/>
  <c r="K27" i="4" s="1"/>
  <c r="J26" i="4"/>
  <c r="K26" i="4" s="1"/>
  <c r="J25" i="4"/>
  <c r="K25" i="4" s="1"/>
  <c r="J24" i="4"/>
  <c r="K24" i="4" s="1"/>
  <c r="J17" i="4"/>
  <c r="K17" i="4" s="1"/>
  <c r="J16" i="4"/>
  <c r="K16" i="4" s="1"/>
  <c r="J15" i="4"/>
  <c r="K15" i="4" s="1"/>
  <c r="J14" i="4"/>
  <c r="K14" i="4" s="1"/>
  <c r="J13" i="4"/>
  <c r="K13" i="4" s="1"/>
  <c r="J9" i="4"/>
  <c r="K9" i="4" s="1"/>
  <c r="J8" i="4"/>
  <c r="K8" i="4" s="1"/>
  <c r="J7" i="4"/>
  <c r="J6" i="4"/>
  <c r="J5" i="4"/>
  <c r="K5" i="4" s="1"/>
  <c r="J4" i="4"/>
  <c r="K4" i="4" s="1"/>
  <c r="L73" i="4" l="1"/>
  <c r="M73" i="4" s="1"/>
  <c r="L25" i="4"/>
  <c r="M25" i="4" s="1"/>
  <c r="L5" i="4"/>
  <c r="M5" i="4" s="1"/>
  <c r="L30" i="4"/>
  <c r="M30" i="4" s="1"/>
  <c r="L46" i="4"/>
  <c r="M46" i="4" s="1"/>
  <c r="L70" i="4"/>
  <c r="M70" i="4" s="1"/>
  <c r="L87" i="4"/>
  <c r="M87" i="4" s="1"/>
  <c r="L88" i="4"/>
  <c r="M88" i="4" s="1"/>
  <c r="L90" i="4"/>
  <c r="M90" i="4" s="1"/>
  <c r="L9" i="4"/>
  <c r="M9" i="4" s="1"/>
  <c r="L34" i="4"/>
  <c r="M34" i="4" s="1"/>
  <c r="L50" i="4"/>
  <c r="M50" i="4" s="1"/>
  <c r="L74" i="4"/>
  <c r="M74" i="4" s="1"/>
  <c r="L91" i="4"/>
  <c r="M91" i="4" s="1"/>
  <c r="L13" i="4"/>
  <c r="M13" i="4" s="1"/>
  <c r="L35" i="4"/>
  <c r="M35" i="4" s="1"/>
  <c r="L51" i="4"/>
  <c r="M51" i="4" s="1"/>
  <c r="L75" i="4"/>
  <c r="M75" i="4" s="1"/>
  <c r="L71" i="4"/>
  <c r="M71" i="4" s="1"/>
  <c r="L48" i="4"/>
  <c r="M48" i="4" s="1"/>
  <c r="L14" i="4"/>
  <c r="M14" i="4" s="1"/>
  <c r="L36" i="4"/>
  <c r="M36" i="4" s="1"/>
  <c r="L52" i="4"/>
  <c r="M52" i="4" s="1"/>
  <c r="L77" i="4"/>
  <c r="M77" i="4" s="1"/>
  <c r="L31" i="4"/>
  <c r="M31" i="4" s="1"/>
  <c r="L89" i="4"/>
  <c r="M89" i="4" s="1"/>
  <c r="L15" i="4"/>
  <c r="M15" i="4"/>
  <c r="L37" i="4"/>
  <c r="M37" i="4" s="1"/>
  <c r="L53" i="4"/>
  <c r="M53" i="4" s="1"/>
  <c r="L78" i="4"/>
  <c r="M78" i="4" s="1"/>
  <c r="L32" i="4"/>
  <c r="M32" i="4" s="1"/>
  <c r="L16" i="4"/>
  <c r="M16" i="4" s="1"/>
  <c r="L38" i="4"/>
  <c r="M38" i="4" s="1"/>
  <c r="L55" i="4"/>
  <c r="M55" i="4" s="1"/>
  <c r="L79" i="4"/>
  <c r="M79" i="4" s="1"/>
  <c r="L80" i="4"/>
  <c r="M80" i="4" s="1"/>
  <c r="L49" i="4"/>
  <c r="M49" i="4" s="1"/>
  <c r="L17" i="4"/>
  <c r="M17" i="4" s="1"/>
  <c r="L39" i="4"/>
  <c r="M39" i="4" s="1"/>
  <c r="L56" i="4"/>
  <c r="M56" i="4" s="1"/>
  <c r="L24" i="4"/>
  <c r="M24" i="4" s="1"/>
  <c r="L40" i="4"/>
  <c r="M40" i="4" s="1"/>
  <c r="L57" i="4"/>
  <c r="M57" i="4" s="1"/>
  <c r="L84" i="4"/>
  <c r="M84" i="4" s="1"/>
  <c r="L94" i="4"/>
  <c r="M94" i="4" s="1"/>
  <c r="L33" i="4"/>
  <c r="M33" i="4" s="1"/>
  <c r="L65" i="4"/>
  <c r="M65" i="4" s="1"/>
  <c r="L26" i="4"/>
  <c r="M26" i="4" s="1"/>
  <c r="L42" i="4"/>
  <c r="M42" i="4" s="1"/>
  <c r="L66" i="4"/>
  <c r="M66" i="4" s="1"/>
  <c r="L8" i="4"/>
  <c r="M8" i="4" s="1"/>
  <c r="L41" i="4"/>
  <c r="M41" i="4" s="1"/>
  <c r="L27" i="4"/>
  <c r="M27" i="4" s="1"/>
  <c r="L43" i="4"/>
  <c r="M43" i="4" s="1"/>
  <c r="L67" i="4"/>
  <c r="M67" i="4" s="1"/>
  <c r="L72" i="4"/>
  <c r="M72" i="4" s="1"/>
  <c r="L28" i="4"/>
  <c r="M28" i="4" s="1"/>
  <c r="L68" i="4"/>
  <c r="M68" i="4" s="1"/>
  <c r="L85" i="4"/>
  <c r="M85" i="4" s="1"/>
  <c r="L4" i="4"/>
  <c r="M4" i="4"/>
  <c r="L29" i="4"/>
  <c r="M29" i="4" s="1"/>
  <c r="L45" i="4"/>
  <c r="M45" i="4" s="1"/>
  <c r="L69" i="4"/>
  <c r="M69" i="4" s="1"/>
  <c r="L86" i="4"/>
  <c r="M86" i="4" s="1"/>
  <c r="K6" i="4"/>
  <c r="K44" i="4"/>
  <c r="K47" i="4"/>
  <c r="K95" i="4"/>
  <c r="K96" i="4"/>
  <c r="K7" i="4"/>
  <c r="N87" i="4" l="1"/>
  <c r="O87" i="4" s="1"/>
  <c r="Q87" i="4"/>
  <c r="Q52" i="4"/>
  <c r="N52" i="4"/>
  <c r="O52" i="4" s="1"/>
  <c r="Q32" i="4"/>
  <c r="N32" i="4"/>
  <c r="O32" i="4" s="1"/>
  <c r="Q39" i="4"/>
  <c r="N39" i="4"/>
  <c r="O39" i="4" s="1"/>
  <c r="Q65" i="4"/>
  <c r="N65" i="4"/>
  <c r="O65" i="4" s="1"/>
  <c r="Q67" i="4"/>
  <c r="N67" i="4"/>
  <c r="O67" i="4" s="1"/>
  <c r="N69" i="4"/>
  <c r="O69" i="4" s="1"/>
  <c r="Q69" i="4"/>
  <c r="N13" i="4"/>
  <c r="O13" i="4" s="1"/>
  <c r="Q13" i="4"/>
  <c r="N72" i="4"/>
  <c r="O72" i="4" s="1"/>
  <c r="Q72" i="4"/>
  <c r="Q16" i="4"/>
  <c r="N16" i="4"/>
  <c r="O16" i="4" s="1"/>
  <c r="N33" i="4"/>
  <c r="O33" i="4" s="1"/>
  <c r="Q33" i="4"/>
  <c r="Q53" i="4"/>
  <c r="N53" i="4"/>
  <c r="O53" i="4" s="1"/>
  <c r="N14" i="4"/>
  <c r="O14" i="4" s="1"/>
  <c r="Q14" i="4"/>
  <c r="Q74" i="4"/>
  <c r="N74" i="4"/>
  <c r="O74" i="4" s="1"/>
  <c r="N46" i="4"/>
  <c r="O46" i="4" s="1"/>
  <c r="Q46" i="4"/>
  <c r="N86" i="4"/>
  <c r="O86" i="4" s="1"/>
  <c r="Q86" i="4"/>
  <c r="N70" i="4"/>
  <c r="O70" i="4" s="1"/>
  <c r="Q70" i="4"/>
  <c r="N49" i="4"/>
  <c r="O49" i="4" s="1"/>
  <c r="Q49" i="4"/>
  <c r="Q4" i="4"/>
  <c r="N4" i="4"/>
  <c r="O4" i="4" s="1"/>
  <c r="N41" i="4"/>
  <c r="O41" i="4" s="1"/>
  <c r="Q41" i="4"/>
  <c r="N84" i="4"/>
  <c r="O84" i="4" s="1"/>
  <c r="Q84" i="4"/>
  <c r="Q80" i="4"/>
  <c r="N80" i="4"/>
  <c r="O80" i="4" s="1"/>
  <c r="N37" i="4"/>
  <c r="O37" i="4" s="1"/>
  <c r="Q37" i="4"/>
  <c r="Q48" i="4"/>
  <c r="N48" i="4"/>
  <c r="O48" i="4" s="1"/>
  <c r="N50" i="4"/>
  <c r="O50" i="4" s="1"/>
  <c r="Q50" i="4"/>
  <c r="Q30" i="4"/>
  <c r="N30" i="4"/>
  <c r="O30" i="4" s="1"/>
  <c r="N77" i="4"/>
  <c r="O77" i="4" s="1"/>
  <c r="Q77" i="4"/>
  <c r="N17" i="4"/>
  <c r="O17" i="4" s="1"/>
  <c r="Q17" i="4"/>
  <c r="L7" i="4"/>
  <c r="M7" i="4" s="1"/>
  <c r="N85" i="4"/>
  <c r="O85" i="4" s="1"/>
  <c r="Q85" i="4"/>
  <c r="Q8" i="4"/>
  <c r="N8" i="4"/>
  <c r="O8" i="4" s="1"/>
  <c r="Q57" i="4"/>
  <c r="N57" i="4"/>
  <c r="O57" i="4" s="1"/>
  <c r="Q79" i="4"/>
  <c r="N79" i="4"/>
  <c r="O79" i="4" s="1"/>
  <c r="Q15" i="4"/>
  <c r="N15" i="4"/>
  <c r="O15" i="4" s="1"/>
  <c r="Q71" i="4"/>
  <c r="N71" i="4"/>
  <c r="O71" i="4" s="1"/>
  <c r="N34" i="4"/>
  <c r="O34" i="4" s="1"/>
  <c r="Q34" i="4"/>
  <c r="Q5" i="4"/>
  <c r="N5" i="4"/>
  <c r="O5" i="4" s="1"/>
  <c r="N78" i="4"/>
  <c r="O78" i="4" s="1"/>
  <c r="Q78" i="4"/>
  <c r="Q29" i="4"/>
  <c r="N29" i="4"/>
  <c r="O29" i="4" s="1"/>
  <c r="L96" i="4"/>
  <c r="M96" i="4" s="1"/>
  <c r="Q56" i="4"/>
  <c r="N56" i="4"/>
  <c r="O56" i="4" s="1"/>
  <c r="Q43" i="4"/>
  <c r="N43" i="4"/>
  <c r="O43" i="4" s="1"/>
  <c r="N94" i="4"/>
  <c r="O94" i="4" s="1"/>
  <c r="Q94" i="4"/>
  <c r="L95" i="4"/>
  <c r="M95" i="4" s="1"/>
  <c r="Q68" i="4"/>
  <c r="N68" i="4"/>
  <c r="O68" i="4" s="1"/>
  <c r="Q66" i="4"/>
  <c r="N66" i="4"/>
  <c r="O66" i="4" s="1"/>
  <c r="Q40" i="4"/>
  <c r="N40" i="4"/>
  <c r="O40" i="4" s="1"/>
  <c r="Q55" i="4"/>
  <c r="N55" i="4"/>
  <c r="O55" i="4" s="1"/>
  <c r="Q89" i="4"/>
  <c r="N89" i="4"/>
  <c r="O89" i="4" s="1"/>
  <c r="Q75" i="4"/>
  <c r="N75" i="4"/>
  <c r="O75" i="4" s="1"/>
  <c r="Q9" i="4"/>
  <c r="N9" i="4"/>
  <c r="O9" i="4" s="1"/>
  <c r="Q25" i="4"/>
  <c r="N25" i="4"/>
  <c r="O25" i="4" s="1"/>
  <c r="Q35" i="4"/>
  <c r="N35" i="4"/>
  <c r="O35" i="4" s="1"/>
  <c r="Q91" i="4"/>
  <c r="N91" i="4"/>
  <c r="O91" i="4" s="1"/>
  <c r="L47" i="4"/>
  <c r="M47" i="4" s="1"/>
  <c r="Q88" i="4"/>
  <c r="N88" i="4"/>
  <c r="O88" i="4" s="1"/>
  <c r="Q36" i="4"/>
  <c r="N36" i="4"/>
  <c r="O36" i="4" s="1"/>
  <c r="L44" i="4"/>
  <c r="M44" i="4" s="1"/>
  <c r="Q28" i="4"/>
  <c r="N28" i="4"/>
  <c r="O28" i="4" s="1"/>
  <c r="Q42" i="4"/>
  <c r="N42" i="4"/>
  <c r="O42" i="4" s="1"/>
  <c r="N24" i="4"/>
  <c r="O24" i="4" s="1"/>
  <c r="Q24" i="4"/>
  <c r="N38" i="4"/>
  <c r="O38" i="4" s="1"/>
  <c r="Q38" i="4"/>
  <c r="N31" i="4"/>
  <c r="O31" i="4" s="1"/>
  <c r="Q31" i="4"/>
  <c r="Q51" i="4"/>
  <c r="N51" i="4"/>
  <c r="O51" i="4" s="1"/>
  <c r="Q90" i="4"/>
  <c r="N90" i="4"/>
  <c r="O90" i="4" s="1"/>
  <c r="N73" i="4"/>
  <c r="O73" i="4" s="1"/>
  <c r="Q73" i="4"/>
  <c r="Q26" i="4"/>
  <c r="N26" i="4"/>
  <c r="O26" i="4" s="1"/>
  <c r="Q45" i="4"/>
  <c r="N45" i="4"/>
  <c r="O45" i="4" s="1"/>
  <c r="Q27" i="4"/>
  <c r="N27" i="4"/>
  <c r="O27" i="4" s="1"/>
  <c r="L6" i="4"/>
  <c r="M6" i="4"/>
  <c r="Q7" i="4" l="1"/>
  <c r="N7" i="4"/>
  <c r="O7" i="4" s="1"/>
  <c r="N47" i="4"/>
  <c r="O47" i="4" s="1"/>
  <c r="Q47" i="4"/>
  <c r="Q95" i="4"/>
  <c r="N95" i="4"/>
  <c r="O95" i="4" s="1"/>
  <c r="Q6" i="4"/>
  <c r="N6" i="4"/>
  <c r="O6" i="4" s="1"/>
  <c r="Q96" i="4"/>
  <c r="N96" i="4"/>
  <c r="O96" i="4" s="1"/>
  <c r="Q44" i="4"/>
  <c r="N44" i="4"/>
  <c r="O44" i="4" s="1"/>
  <c r="H4" i="4"/>
  <c r="P4" i="4" s="1"/>
  <c r="A5" i="4" l="1"/>
  <c r="A6" i="4" s="1"/>
  <c r="A7" i="4" s="1"/>
  <c r="A8" i="4" s="1"/>
  <c r="A9" i="4" s="1"/>
  <c r="A10" i="4" s="1"/>
  <c r="A13" i="4" s="1"/>
  <c r="A14" i="4" s="1"/>
  <c r="A15" i="4" s="1"/>
  <c r="A16" i="4" s="1"/>
  <c r="A17" i="4" s="1"/>
  <c r="A18" i="4" l="1"/>
  <c r="A19" i="4" s="1"/>
  <c r="A20" i="4" s="1"/>
  <c r="A21" i="4" s="1"/>
  <c r="A24" i="4" s="1"/>
  <c r="A25" i="4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H96" i="4"/>
  <c r="P96" i="4" s="1"/>
  <c r="H95" i="4"/>
  <c r="P95" i="4" s="1"/>
  <c r="H94" i="4"/>
  <c r="P94" i="4" s="1"/>
  <c r="H91" i="4"/>
  <c r="P91" i="4" s="1"/>
  <c r="H90" i="4"/>
  <c r="P90" i="4" s="1"/>
  <c r="H89" i="4"/>
  <c r="P89" i="4" s="1"/>
  <c r="H88" i="4"/>
  <c r="P88" i="4" s="1"/>
  <c r="H87" i="4"/>
  <c r="P87" i="4" s="1"/>
  <c r="H86" i="4"/>
  <c r="P86" i="4" s="1"/>
  <c r="H85" i="4"/>
  <c r="P85" i="4" s="1"/>
  <c r="H84" i="4"/>
  <c r="P84" i="4" s="1"/>
  <c r="H80" i="4"/>
  <c r="P80" i="4" s="1"/>
  <c r="H79" i="4"/>
  <c r="P79" i="4" s="1"/>
  <c r="H78" i="4"/>
  <c r="P78" i="4" s="1"/>
  <c r="H77" i="4"/>
  <c r="P77" i="4" s="1"/>
  <c r="H75" i="4"/>
  <c r="P75" i="4" s="1"/>
  <c r="H74" i="4"/>
  <c r="P74" i="4" s="1"/>
  <c r="H73" i="4"/>
  <c r="P73" i="4" s="1"/>
  <c r="H72" i="4"/>
  <c r="P72" i="4" s="1"/>
  <c r="H71" i="4"/>
  <c r="P71" i="4" s="1"/>
  <c r="H70" i="4"/>
  <c r="P70" i="4" s="1"/>
  <c r="H69" i="4"/>
  <c r="P69" i="4" s="1"/>
  <c r="H68" i="4"/>
  <c r="P68" i="4" s="1"/>
  <c r="H67" i="4"/>
  <c r="P67" i="4" s="1"/>
  <c r="H66" i="4"/>
  <c r="P66" i="4" s="1"/>
  <c r="H65" i="4"/>
  <c r="P65" i="4" s="1"/>
  <c r="H57" i="4"/>
  <c r="P57" i="4" s="1"/>
  <c r="H56" i="4"/>
  <c r="P56" i="4" s="1"/>
  <c r="H55" i="4"/>
  <c r="P55" i="4" s="1"/>
  <c r="H53" i="4"/>
  <c r="P53" i="4" s="1"/>
  <c r="H52" i="4"/>
  <c r="P52" i="4" s="1"/>
  <c r="H51" i="4"/>
  <c r="P51" i="4" s="1"/>
  <c r="H50" i="4"/>
  <c r="P50" i="4" s="1"/>
  <c r="H49" i="4"/>
  <c r="P49" i="4" s="1"/>
  <c r="H48" i="4"/>
  <c r="P48" i="4" s="1"/>
  <c r="H47" i="4"/>
  <c r="P47" i="4" s="1"/>
  <c r="H46" i="4"/>
  <c r="P46" i="4" s="1"/>
  <c r="H45" i="4"/>
  <c r="P45" i="4" s="1"/>
  <c r="H44" i="4"/>
  <c r="P44" i="4" s="1"/>
  <c r="H43" i="4"/>
  <c r="P43" i="4" s="1"/>
  <c r="H42" i="4"/>
  <c r="P42" i="4" s="1"/>
  <c r="H41" i="4"/>
  <c r="P41" i="4" s="1"/>
  <c r="H40" i="4"/>
  <c r="P40" i="4" s="1"/>
  <c r="H39" i="4"/>
  <c r="P39" i="4" s="1"/>
  <c r="H38" i="4"/>
  <c r="P38" i="4" s="1"/>
  <c r="H37" i="4"/>
  <c r="P37" i="4" s="1"/>
  <c r="H36" i="4"/>
  <c r="P36" i="4" s="1"/>
  <c r="H35" i="4"/>
  <c r="P35" i="4" s="1"/>
  <c r="H34" i="4"/>
  <c r="P34" i="4" s="1"/>
  <c r="H33" i="4"/>
  <c r="P33" i="4" s="1"/>
  <c r="H32" i="4"/>
  <c r="P32" i="4" s="1"/>
  <c r="H31" i="4"/>
  <c r="P31" i="4" s="1"/>
  <c r="H30" i="4"/>
  <c r="P30" i="4" s="1"/>
  <c r="H29" i="4"/>
  <c r="P29" i="4" s="1"/>
  <c r="H28" i="4"/>
  <c r="P28" i="4" s="1"/>
  <c r="H27" i="4"/>
  <c r="P27" i="4" s="1"/>
  <c r="H26" i="4"/>
  <c r="P26" i="4" s="1"/>
  <c r="H25" i="4"/>
  <c r="P25" i="4" s="1"/>
  <c r="H24" i="4"/>
  <c r="P24" i="4" s="1"/>
  <c r="H17" i="4"/>
  <c r="P17" i="4" s="1"/>
  <c r="H16" i="4"/>
  <c r="P16" i="4" s="1"/>
  <c r="H15" i="4"/>
  <c r="P15" i="4" s="1"/>
  <c r="H14" i="4"/>
  <c r="P14" i="4" s="1"/>
  <c r="H13" i="4"/>
  <c r="P13" i="4" s="1"/>
  <c r="H9" i="4"/>
  <c r="P9" i="4" s="1"/>
  <c r="H8" i="4"/>
  <c r="P8" i="4" s="1"/>
  <c r="H7" i="4"/>
  <c r="P7" i="4" s="1"/>
  <c r="H6" i="4"/>
  <c r="P6" i="4" s="1"/>
  <c r="H5" i="4"/>
  <c r="P5" i="4" s="1"/>
  <c r="A54" i="4" l="1"/>
  <c r="A55" i="4" s="1"/>
  <c r="A56" i="4" s="1"/>
  <c r="A57" i="4" s="1"/>
  <c r="A58" i="4" s="1"/>
  <c r="A59" i="4" s="1"/>
  <c r="A60" i="4" s="1"/>
  <c r="A61" i="4" s="1"/>
  <c r="A62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4" i="4" s="1"/>
  <c r="A85" i="4" s="1"/>
  <c r="A86" i="4" s="1"/>
  <c r="A87" i="4" s="1"/>
  <c r="A88" i="4" s="1"/>
  <c r="A89" i="4" s="1"/>
  <c r="A90" i="4" s="1"/>
  <c r="A91" i="4" s="1"/>
  <c r="A94" i="4" s="1"/>
  <c r="A95" i="4" s="1"/>
  <c r="A96" i="4" s="1"/>
  <c r="A97" i="4" s="1"/>
  <c r="S5" i="4"/>
  <c r="S6" i="4"/>
</calcChain>
</file>

<file path=xl/sharedStrings.xml><?xml version="1.0" encoding="utf-8"?>
<sst xmlns="http://schemas.openxmlformats.org/spreadsheetml/2006/main" count="302" uniqueCount="128">
  <si>
    <t>Space type</t>
  </si>
  <si>
    <t>N, people / 100 m2</t>
  </si>
  <si>
    <t>Physical activity</t>
  </si>
  <si>
    <t>Exposure time (hr)</t>
  </si>
  <si>
    <t>Met Value</t>
  </si>
  <si>
    <t>Met*Delta t</t>
  </si>
  <si>
    <t xml:space="preserve"> </t>
  </si>
  <si>
    <t>Sedentary/Passive</t>
  </si>
  <si>
    <t>30</t>
  </si>
  <si>
    <t>light exercise</t>
  </si>
  <si>
    <t>Occupiable storage rooms for liquids and gels</t>
  </si>
  <si>
    <t>2</t>
  </si>
  <si>
    <t>Booking/waiting</t>
  </si>
  <si>
    <t>Mall common areas</t>
  </si>
  <si>
    <t>40</t>
  </si>
  <si>
    <t>Coffee stations</t>
  </si>
  <si>
    <t>20</t>
  </si>
  <si>
    <t>5</t>
  </si>
  <si>
    <t>Bars, cocktail lounges</t>
  </si>
  <si>
    <t>moderate exercise</t>
  </si>
  <si>
    <t>Cafeteria/fast-food dining</t>
  </si>
  <si>
    <t xml:space="preserve">Transportation waiting </t>
  </si>
  <si>
    <t>100</t>
  </si>
  <si>
    <t>Bowling Alley</t>
  </si>
  <si>
    <t>Health club (aerobic rooms)</t>
  </si>
  <si>
    <t>heavy exercise</t>
  </si>
  <si>
    <t>25</t>
  </si>
  <si>
    <t>Coin-operated laundries</t>
  </si>
  <si>
    <t>15</t>
  </si>
  <si>
    <t>Health club (weight rooms)</t>
  </si>
  <si>
    <t>Laundry rooms, central</t>
  </si>
  <si>
    <t>10</t>
  </si>
  <si>
    <t>Laundry rooms within dwelling units</t>
  </si>
  <si>
    <t>Pharmacy (prep. area)</t>
  </si>
  <si>
    <t>Photo studios</t>
  </si>
  <si>
    <t>Pet shops (animal areas)</t>
  </si>
  <si>
    <t>Supermarket</t>
  </si>
  <si>
    <t>8</t>
  </si>
  <si>
    <t>Gym, sports arena (play area)</t>
  </si>
  <si>
    <t>Shipping/receiving</t>
  </si>
  <si>
    <t>Spectator areas</t>
  </si>
  <si>
    <t>Multi-purpose assembly</t>
  </si>
  <si>
    <t>120</t>
  </si>
  <si>
    <t>Disco/Dance floors</t>
  </si>
  <si>
    <t>Stages, studios</t>
  </si>
  <si>
    <t>Conference/meeting</t>
  </si>
  <si>
    <t>50</t>
  </si>
  <si>
    <t>Beauty and nail salons</t>
  </si>
  <si>
    <t xml:space="preserve">Sorting, packing, light assembly </t>
  </si>
  <si>
    <t>7</t>
  </si>
  <si>
    <t>Computer (not printing)</t>
  </si>
  <si>
    <t>4</t>
  </si>
  <si>
    <t>Gambling Casinos</t>
  </si>
  <si>
    <t>Cell</t>
  </si>
  <si>
    <t>Sleep or Nap</t>
  </si>
  <si>
    <t>Game arcades</t>
  </si>
  <si>
    <t>Guard stations</t>
  </si>
  <si>
    <t>Sales (except as below)</t>
  </si>
  <si>
    <t>Barracks, sleeping areas</t>
  </si>
  <si>
    <t>Bedroom/living room</t>
  </si>
  <si>
    <t>office space</t>
  </si>
  <si>
    <t>Bank vaults or safe deposit</t>
  </si>
  <si>
    <t>Banks or bank lobbies</t>
  </si>
  <si>
    <t>Dayroom</t>
  </si>
  <si>
    <t>Barbershop</t>
  </si>
  <si>
    <t>no</t>
  </si>
  <si>
    <t>ASHRAE outdoor air rate (L/s.p)</t>
  </si>
  <si>
    <t>Vp (m3/p)</t>
  </si>
  <si>
    <t>iFt (h)</t>
  </si>
  <si>
    <t>qe: effective clean flow rate (L/s.p)</t>
  </si>
  <si>
    <t>increase (%)</t>
  </si>
  <si>
    <t>Spaciousness factor</t>
  </si>
  <si>
    <t>Animal exam room</t>
  </si>
  <si>
    <t>Animal imaging (MRI/CT/PET)</t>
  </si>
  <si>
    <t>Animal operating rooms</t>
  </si>
  <si>
    <t>Animal postoperative recovery room</t>
  </si>
  <si>
    <t>Animal preparation rooms</t>
  </si>
  <si>
    <t>Animal procedure room</t>
  </si>
  <si>
    <t>Animal surgery scrub</t>
  </si>
  <si>
    <t>Large-animal holding room</t>
  </si>
  <si>
    <t>Art classroom</t>
  </si>
  <si>
    <t>Computer lab</t>
  </si>
  <si>
    <t>Daycare sickroom</t>
  </si>
  <si>
    <t>Daycare (through age 4)</t>
  </si>
  <si>
    <t>Lecture classroom</t>
  </si>
  <si>
    <t>Lecture hall (fixed seats)</t>
  </si>
  <si>
    <t>Media center</t>
  </si>
  <si>
    <t>Music/theater/dance</t>
  </si>
  <si>
    <t>University/college laboratories</t>
  </si>
  <si>
    <t>Wood/metal shop</t>
  </si>
  <si>
    <t>Kitchen (cooking)</t>
  </si>
  <si>
    <t>Lobbies/prefunction</t>
  </si>
  <si>
    <t>Occupiable storage rooms for dry materials</t>
  </si>
  <si>
    <t>Reception areas</t>
  </si>
  <si>
    <t>Telephone/data entry</t>
  </si>
  <si>
    <t>Auditorium seating area</t>
  </si>
  <si>
    <t>Courtrooms</t>
  </si>
  <si>
    <t>Museums (children's)</t>
  </si>
  <si>
    <t>Places of religious worship</t>
  </si>
  <si>
    <t>Manufacturing where hazardous materials are not used</t>
  </si>
  <si>
    <t>Legislative chambers</t>
  </si>
  <si>
    <t>Classroom (age 9 plus)</t>
  </si>
  <si>
    <t>Break rooms (crowded)</t>
  </si>
  <si>
    <t>Classroom (ages 5-8)</t>
  </si>
  <si>
    <t>Lobbies (public assembly spaces)</t>
  </si>
  <si>
    <t>Main entry lobbies (office buildings)</t>
  </si>
  <si>
    <t>Multi-use assembly</t>
  </si>
  <si>
    <t>Museums (galleries)</t>
  </si>
  <si>
    <t>Restaurant dining rooms</t>
  </si>
  <si>
    <t>Science laboratories</t>
  </si>
  <si>
    <t>Manufacturing (excludes heavy industrial and process using chemicals )</t>
  </si>
  <si>
    <t>Libraries (public assembly spaces)</t>
  </si>
  <si>
    <t>Animal necropsy</t>
  </si>
  <si>
    <t>Libraries (educational facilities)</t>
  </si>
  <si>
    <t>Small-animal-cage room (static cages)</t>
  </si>
  <si>
    <t>Small-animal-cage room (ventilated cages)</t>
  </si>
  <si>
    <t>moderate/vigorous</t>
  </si>
  <si>
    <t>light/moderate</t>
  </si>
  <si>
    <t>Break rooms (spacious)</t>
  </si>
  <si>
    <t>MAX_iFt</t>
  </si>
  <si>
    <t>MIN_iFt</t>
  </si>
  <si>
    <t>Table 1: Estimated intake fraction time for ASHRAE 62.1 for 84 space categories.</t>
  </si>
  <si>
    <t>Inhalation flow rate (L/s):</t>
  </si>
  <si>
    <r>
      <t>deposition and inactivation rate (h</t>
    </r>
    <r>
      <rPr>
        <b/>
        <vertAlign val="superscript"/>
        <sz val="11"/>
        <color theme="1"/>
        <rFont val="Calibri (Body)"/>
      </rPr>
      <t>-1</t>
    </r>
    <r>
      <rPr>
        <b/>
        <sz val="11"/>
        <color theme="1"/>
        <rFont val="Calibri"/>
        <family val="2"/>
        <scheme val="minor"/>
      </rPr>
      <t>):</t>
    </r>
  </si>
  <si>
    <t>qc: ASHRAE clean air equivalent (L/s.p)</t>
  </si>
  <si>
    <t>nc: ASHRAE clean air equivalent (ach)</t>
  </si>
  <si>
    <t>qa = qe-qc</t>
  </si>
  <si>
    <t>Inhalation rate (P), L/s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</si>
</sst>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 (Body)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4">
    <xf numFmtId="0" fontId="0" fillId="0" borderId="0" xfId="0"/>
    <xf numFmtId="0" fontId="1" fillId="0" borderId="0" xfId="1">
      <alignment vertical="center"/>
    </xf>
    <xf numFmtId="1" fontId="1" fillId="0" borderId="0" xfId="1" applyNumberFormat="1" applyAlignment="1">
      <alignment horizontal="center" vertical="center"/>
    </xf>
    <xf numFmtId="164" fontId="1" fillId="0" borderId="0" xfId="1" applyNumberFormat="1">
      <alignment vertical="center"/>
    </xf>
    <xf numFmtId="165" fontId="1" fillId="0" borderId="0" xfId="1" applyNumberFormat="1">
      <alignment vertical="center"/>
    </xf>
    <xf numFmtId="2" fontId="1" fillId="0" borderId="0" xfId="1" applyNumberFormat="1">
      <alignment vertical="center"/>
    </xf>
    <xf numFmtId="0" fontId="1" fillId="0" borderId="0" xfId="1" applyAlignment="1">
      <alignment horizontal="center" vertical="center"/>
    </xf>
    <xf numFmtId="1" fontId="1" fillId="0" borderId="4" xfId="1" applyNumberFormat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164" fontId="1" fillId="0" borderId="0" xfId="1" applyNumberFormat="1" applyAlignment="1">
      <alignment horizontal="center" vertical="center"/>
    </xf>
    <xf numFmtId="165" fontId="1" fillId="0" borderId="0" xfId="1" applyNumberFormat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0" fontId="1" fillId="0" borderId="7" xfId="1" applyBorder="1" applyAlignment="1">
      <alignment horizontal="center" vertical="center"/>
    </xf>
    <xf numFmtId="165" fontId="1" fillId="0" borderId="4" xfId="1" applyNumberFormat="1" applyBorder="1" applyAlignment="1">
      <alignment horizontal="center" vertical="center"/>
    </xf>
    <xf numFmtId="2" fontId="1" fillId="0" borderId="4" xfId="1" applyNumberForma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164" fontId="1" fillId="0" borderId="4" xfId="1" applyNumberFormat="1" applyBorder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1" fillId="0" borderId="9" xfId="1" applyBorder="1" applyAlignment="1">
      <alignment horizontal="left" vertical="center"/>
    </xf>
    <xf numFmtId="0" fontId="1" fillId="0" borderId="0" xfId="1" applyAlignment="1">
      <alignment horizontal="left" vertical="center"/>
    </xf>
    <xf numFmtId="0" fontId="2" fillId="0" borderId="9" xfId="0" applyFont="1" applyBorder="1" applyAlignment="1">
      <alignment horizontal="left"/>
    </xf>
    <xf numFmtId="164" fontId="1" fillId="0" borderId="1" xfId="1" applyNumberFormat="1" applyBorder="1" applyAlignment="1">
      <alignment horizontal="left" vertical="center"/>
    </xf>
    <xf numFmtId="164" fontId="1" fillId="0" borderId="9" xfId="1" applyNumberFormat="1" applyBorder="1" applyAlignment="1">
      <alignment horizontal="left" vertical="center"/>
    </xf>
    <xf numFmtId="0" fontId="1" fillId="0" borderId="2" xfId="1" applyBorder="1" applyAlignment="1">
      <alignment horizontal="left" vertical="center"/>
    </xf>
    <xf numFmtId="164" fontId="1" fillId="0" borderId="7" xfId="1" applyNumberFormat="1" applyBorder="1" applyAlignment="1">
      <alignment horizontal="left" vertical="center"/>
    </xf>
    <xf numFmtId="0" fontId="1" fillId="0" borderId="0" xfId="1" applyAlignment="1">
      <alignment horizontal="center" vertical="center" wrapText="1"/>
    </xf>
    <xf numFmtId="0" fontId="1" fillId="0" borderId="5" xfId="1" applyBorder="1" applyAlignment="1">
      <alignment vertical="center" wrapText="1"/>
    </xf>
    <xf numFmtId="0" fontId="1" fillId="0" borderId="6" xfId="1" applyBorder="1" applyAlignment="1">
      <alignment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left" vertical="center"/>
    </xf>
  </cellXfs>
  <cellStyles count="2">
    <cellStyle name="Normal" xfId="0" builtinId="0"/>
    <cellStyle name="Normal 2" xfId="1" xr:uid="{19DC080A-FB77-48D9-8463-80E8AB33F82B}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84282393494081"/>
          <c:y val="3.1285703766852746E-2"/>
          <c:w val="0.71612533294856329"/>
          <c:h val="0.76161003075373157"/>
        </c:manualLayout>
      </c:layout>
      <c:scatterChart>
        <c:scatterStyle val="lineMarker"/>
        <c:varyColors val="0"/>
        <c:ser>
          <c:idx val="0"/>
          <c:order val="0"/>
          <c:tx>
            <c:v>0.1 hr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EF1F5B"/>
              </a:solidFill>
              <a:ln w="19050">
                <a:solidFill>
                  <a:srgbClr val="EF1F5B"/>
                </a:solidFill>
              </a:ln>
              <a:effectLst/>
            </c:spPr>
          </c:marker>
          <c:xVal>
            <c:numRef>
              <c:f>'Fig4a. ASHRAE 62.1'!$J$4:$J$10</c:f>
              <c:numCache>
                <c:formatCode>0.000</c:formatCode>
                <c:ptCount val="7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30</c:v>
                </c:pt>
                <c:pt idx="4">
                  <c:v>150</c:v>
                </c:pt>
                <c:pt idx="5">
                  <c:v>150</c:v>
                </c:pt>
                <c:pt idx="6">
                  <c:v>15</c:v>
                </c:pt>
              </c:numCache>
            </c:numRef>
          </c:xVal>
          <c:yVal>
            <c:numRef>
              <c:f>'Fig4a. ASHRAE 62.1'!$P$4:$P$10</c:f>
              <c:numCache>
                <c:formatCode>0.000</c:formatCode>
                <c:ptCount val="7"/>
                <c:pt idx="0">
                  <c:v>1.1231862195588379E-3</c:v>
                </c:pt>
                <c:pt idx="1">
                  <c:v>4.8842420616001614E-4</c:v>
                </c:pt>
                <c:pt idx="2">
                  <c:v>3.3011562511221852E-4</c:v>
                </c:pt>
                <c:pt idx="3">
                  <c:v>1.1388497894037272E-4</c:v>
                </c:pt>
                <c:pt idx="4">
                  <c:v>1.7016403166044801E-5</c:v>
                </c:pt>
                <c:pt idx="5">
                  <c:v>1.7216615680068013E-5</c:v>
                </c:pt>
                <c:pt idx="6">
                  <c:v>2.4869357388377359E-4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08-4336-A298-B6858B965780}"/>
            </c:ext>
          </c:extLst>
        </c:ser>
        <c:ser>
          <c:idx val="3"/>
          <c:order val="1"/>
          <c:tx>
            <c:v>0.5 hr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CD6C"/>
              </a:solidFill>
              <a:ln w="19050">
                <a:solidFill>
                  <a:srgbClr val="00CD6C"/>
                </a:solidFill>
              </a:ln>
              <a:effectLst/>
            </c:spPr>
          </c:marker>
          <c:xVal>
            <c:numRef>
              <c:f>'Fig4a. ASHRAE 62.1'!$J$13:$J$21</c:f>
              <c:numCache>
                <c:formatCode>0.000</c:formatCode>
                <c:ptCount val="9"/>
                <c:pt idx="0">
                  <c:v>6</c:v>
                </c:pt>
                <c:pt idx="1">
                  <c:v>7.5</c:v>
                </c:pt>
                <c:pt idx="2">
                  <c:v>10</c:v>
                </c:pt>
                <c:pt idx="3">
                  <c:v>15</c:v>
                </c:pt>
                <c:pt idx="4">
                  <c:v>60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</c:numCache>
            </c:numRef>
          </c:xVal>
          <c:yVal>
            <c:numRef>
              <c:f>'Fig4a. ASHRAE 62.1'!$P$13:$P$21</c:f>
              <c:numCache>
                <c:formatCode>0.000</c:formatCode>
                <c:ptCount val="9"/>
                <c:pt idx="0">
                  <c:v>6.7283176399984884E-3</c:v>
                </c:pt>
                <c:pt idx="1">
                  <c:v>8.7410084347173313E-3</c:v>
                </c:pt>
                <c:pt idx="2">
                  <c:v>4.8362500313222853E-3</c:v>
                </c:pt>
                <c:pt idx="3">
                  <c:v>3.3628578574124777E-3</c:v>
                </c:pt>
                <c:pt idx="4">
                  <c:v>1.375955407141015E-3</c:v>
                </c:pt>
                <c:pt idx="5">
                  <c:v>5.5059610621853595E-3</c:v>
                </c:pt>
                <c:pt idx="6">
                  <c:v>6.5696880477149394E-3</c:v>
                </c:pt>
                <c:pt idx="7">
                  <c:v>5.6311611837556626E-3</c:v>
                </c:pt>
                <c:pt idx="8">
                  <c:v>6.5696880477149394E-3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408-4336-A298-B6858B965780}"/>
            </c:ext>
          </c:extLst>
        </c:ser>
        <c:ser>
          <c:idx val="6"/>
          <c:order val="2"/>
          <c:tx>
            <c:v>1 hr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9ADE"/>
              </a:solidFill>
              <a:ln w="19050">
                <a:solidFill>
                  <a:srgbClr val="009ADE"/>
                </a:solidFill>
              </a:ln>
              <a:effectLst/>
            </c:spPr>
          </c:marker>
          <c:xVal>
            <c:numRef>
              <c:f>'Fig4a. ASHRAE 62.1'!$J$24:$J$62</c:f>
              <c:numCache>
                <c:formatCode>0.0</c:formatCode>
                <c:ptCount val="39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4.2857142857142856</c:v>
                </c:pt>
                <c:pt idx="6">
                  <c:v>4.6153846153846159</c:v>
                </c:pt>
                <c:pt idx="7">
                  <c:v>6</c:v>
                </c:pt>
                <c:pt idx="8">
                  <c:v>7.5</c:v>
                </c:pt>
                <c:pt idx="9">
                  <c:v>7.5</c:v>
                </c:pt>
                <c:pt idx="10">
                  <c:v>8.5714285714285712</c:v>
                </c:pt>
                <c:pt idx="11">
                  <c:v>8.5714285714285712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20</c:v>
                </c:pt>
                <c:pt idx="24">
                  <c:v>30</c:v>
                </c:pt>
                <c:pt idx="25">
                  <c:v>30</c:v>
                </c:pt>
                <c:pt idx="26">
                  <c:v>30</c:v>
                </c:pt>
                <c:pt idx="27">
                  <c:v>30</c:v>
                </c:pt>
                <c:pt idx="28">
                  <c:v>30</c:v>
                </c:pt>
                <c:pt idx="29">
                  <c:v>30</c:v>
                </c:pt>
                <c:pt idx="30">
                  <c:v>30</c:v>
                </c:pt>
                <c:pt idx="31">
                  <c:v>37.5</c:v>
                </c:pt>
                <c:pt idx="32">
                  <c:v>42.857142857142861</c:v>
                </c:pt>
                <c:pt idx="33">
                  <c:v>150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</c:numCache>
            </c:numRef>
          </c:xVal>
          <c:yVal>
            <c:numRef>
              <c:f>'Fig4a. ASHRAE 62.1'!$P$24:$P$62</c:f>
              <c:numCache>
                <c:formatCode>0.000</c:formatCode>
                <c:ptCount val="39"/>
                <c:pt idx="0">
                  <c:v>3.4951948428701828E-2</c:v>
                </c:pt>
                <c:pt idx="1">
                  <c:v>3.062961672052443E-2</c:v>
                </c:pt>
                <c:pt idx="2">
                  <c:v>3.0977401346439188E-2</c:v>
                </c:pt>
                <c:pt idx="3">
                  <c:v>3.0977401346439188E-2</c:v>
                </c:pt>
                <c:pt idx="4">
                  <c:v>5.9557588067686386E-2</c:v>
                </c:pt>
                <c:pt idx="5">
                  <c:v>2.612120952168949E-2</c:v>
                </c:pt>
                <c:pt idx="6">
                  <c:v>2.5356057687971927E-2</c:v>
                </c:pt>
                <c:pt idx="7">
                  <c:v>1.988981520967837E-2</c:v>
                </c:pt>
                <c:pt idx="8">
                  <c:v>3.4110522245648131E-2</c:v>
                </c:pt>
                <c:pt idx="9">
                  <c:v>5.2723917294854379E-2</c:v>
                </c:pt>
                <c:pt idx="10">
                  <c:v>1.4910431401721904E-2</c:v>
                </c:pt>
                <c:pt idx="11">
                  <c:v>6.9091546588726155E-2</c:v>
                </c:pt>
                <c:pt idx="12">
                  <c:v>1.1933889125807022E-2</c:v>
                </c:pt>
                <c:pt idx="13">
                  <c:v>9.944907604839185E-3</c:v>
                </c:pt>
                <c:pt idx="14">
                  <c:v>2.0409720256268676E-2</c:v>
                </c:pt>
                <c:pt idx="15">
                  <c:v>9.944907604839185E-3</c:v>
                </c:pt>
                <c:pt idx="16">
                  <c:v>2.7831436713093648E-2</c:v>
                </c:pt>
                <c:pt idx="17">
                  <c:v>2.1646672999072841E-2</c:v>
                </c:pt>
                <c:pt idx="18">
                  <c:v>1.2651694538045263E-2</c:v>
                </c:pt>
                <c:pt idx="19">
                  <c:v>1.7296827842426303E-2</c:v>
                </c:pt>
                <c:pt idx="20">
                  <c:v>1.7296827842426303E-2</c:v>
                </c:pt>
                <c:pt idx="21">
                  <c:v>1.9778151736868626E-2</c:v>
                </c:pt>
                <c:pt idx="22">
                  <c:v>1.1986758628405227E-2</c:v>
                </c:pt>
                <c:pt idx="23">
                  <c:v>1.0281687557940034E-2</c:v>
                </c:pt>
                <c:pt idx="24">
                  <c:v>1.8265756615766276E-2</c:v>
                </c:pt>
                <c:pt idx="25">
                  <c:v>1.378807506539189E-2</c:v>
                </c:pt>
                <c:pt idx="26">
                  <c:v>1.378807506539189E-2</c:v>
                </c:pt>
                <c:pt idx="27">
                  <c:v>5.7045488341088716E-3</c:v>
                </c:pt>
                <c:pt idx="28">
                  <c:v>6.2046337794263509E-3</c:v>
                </c:pt>
                <c:pt idx="29">
                  <c:v>1.3159943932142268E-2</c:v>
                </c:pt>
                <c:pt idx="30">
                  <c:v>5.1705281495219588E-3</c:v>
                </c:pt>
                <c:pt idx="31">
                  <c:v>6.820914635513973E-3</c:v>
                </c:pt>
                <c:pt idx="32">
                  <c:v>1.3811172184357096E-2</c:v>
                </c:pt>
                <c:pt idx="33">
                  <c:v>5.7628374303194691E-3</c:v>
                </c:pt>
                <c:pt idx="34">
                  <c:v>1.5724388947660276E-2</c:v>
                </c:pt>
                <c:pt idx="35">
                  <c:v>2.3586583421490413E-2</c:v>
                </c:pt>
                <c:pt idx="36">
                  <c:v>1.3103657456383562E-2</c:v>
                </c:pt>
                <c:pt idx="37">
                  <c:v>1.2055364859872877E-2</c:v>
                </c:pt>
                <c:pt idx="38">
                  <c:v>1.2055364859872877E-2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408-4336-A298-B6858B965780}"/>
            </c:ext>
          </c:extLst>
        </c:ser>
        <c:ser>
          <c:idx val="9"/>
          <c:order val="3"/>
          <c:tx>
            <c:v>2 hr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AF58BA"/>
              </a:solidFill>
              <a:ln w="19050">
                <a:solidFill>
                  <a:srgbClr val="AF58BA"/>
                </a:solidFill>
              </a:ln>
              <a:effectLst/>
            </c:spPr>
          </c:marker>
          <c:xVal>
            <c:numRef>
              <c:f>'Fig4a. ASHRAE 62.1'!$J$65:$J$81</c:f>
              <c:numCache>
                <c:formatCode>0.0</c:formatCode>
                <c:ptCount val="17"/>
                <c:pt idx="0">
                  <c:v>2</c:v>
                </c:pt>
                <c:pt idx="1">
                  <c:v>2</c:v>
                </c:pt>
                <c:pt idx="2">
                  <c:v>2.5</c:v>
                </c:pt>
                <c:pt idx="3">
                  <c:v>2.5</c:v>
                </c:pt>
                <c:pt idx="4">
                  <c:v>3</c:v>
                </c:pt>
                <c:pt idx="5">
                  <c:v>4.2857142857142856</c:v>
                </c:pt>
                <c:pt idx="6">
                  <c:v>4.2857142857142856</c:v>
                </c:pt>
                <c:pt idx="7">
                  <c:v>6</c:v>
                </c:pt>
                <c:pt idx="8">
                  <c:v>7.5</c:v>
                </c:pt>
                <c:pt idx="9">
                  <c:v>7.5</c:v>
                </c:pt>
                <c:pt idx="10">
                  <c:v>10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42.857142857142861</c:v>
                </c:pt>
                <c:pt idx="15">
                  <c:v>75</c:v>
                </c:pt>
                <c:pt idx="16">
                  <c:v>15</c:v>
                </c:pt>
              </c:numCache>
            </c:numRef>
          </c:xVal>
          <c:yVal>
            <c:numRef>
              <c:f>'Fig4a. ASHRAE 62.1'!$P$65:$P$81</c:f>
              <c:numCache>
                <c:formatCode>0.000</c:formatCode>
                <c:ptCount val="17"/>
                <c:pt idx="0">
                  <c:v>8.5210416531356484E-2</c:v>
                </c:pt>
                <c:pt idx="1">
                  <c:v>0.13713865629918548</c:v>
                </c:pt>
                <c:pt idx="2">
                  <c:v>6.8736187546899696E-2</c:v>
                </c:pt>
                <c:pt idx="3">
                  <c:v>7.9310985631038111E-2</c:v>
                </c:pt>
                <c:pt idx="4">
                  <c:v>0.1355583977498126</c:v>
                </c:pt>
                <c:pt idx="5">
                  <c:v>6.3384687797459843E-2</c:v>
                </c:pt>
                <c:pt idx="6">
                  <c:v>9.1786713489266272E-2</c:v>
                </c:pt>
                <c:pt idx="7">
                  <c:v>5.2997717256547491E-2</c:v>
                </c:pt>
                <c:pt idx="8">
                  <c:v>7.8079430735223984E-2</c:v>
                </c:pt>
                <c:pt idx="9">
                  <c:v>5.1776596163928351E-2</c:v>
                </c:pt>
                <c:pt idx="10">
                  <c:v>3.3104019262206012E-2</c:v>
                </c:pt>
                <c:pt idx="11">
                  <c:v>1.9059492958191988E-2</c:v>
                </c:pt>
                <c:pt idx="12">
                  <c:v>2.55452706856601E-2</c:v>
                </c:pt>
                <c:pt idx="13">
                  <c:v>1.4970681722512551E-2</c:v>
                </c:pt>
                <c:pt idx="14">
                  <c:v>2.2425809706376861E-2</c:v>
                </c:pt>
                <c:pt idx="15">
                  <c:v>6.8070835408200617E-3</c:v>
                </c:pt>
                <c:pt idx="16">
                  <c:v>4.4197630760932277E-2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408-4336-A298-B6858B965780}"/>
            </c:ext>
          </c:extLst>
        </c:ser>
        <c:ser>
          <c:idx val="12"/>
          <c:order val="4"/>
          <c:tx>
            <c:v>4 hr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'Fig4a. ASHRAE 62.1'!$J$84:$J$91</c:f>
              <c:numCache>
                <c:formatCode>0.000</c:formatCode>
                <c:ptCount val="8"/>
                <c:pt idx="0">
                  <c:v>2.5</c:v>
                </c:pt>
                <c:pt idx="1">
                  <c:v>6</c:v>
                </c:pt>
                <c:pt idx="2">
                  <c:v>12</c:v>
                </c:pt>
                <c:pt idx="3">
                  <c:v>15</c:v>
                </c:pt>
                <c:pt idx="4">
                  <c:v>20</c:v>
                </c:pt>
                <c:pt idx="5">
                  <c:v>20</c:v>
                </c:pt>
                <c:pt idx="6">
                  <c:v>30</c:v>
                </c:pt>
                <c:pt idx="7">
                  <c:v>42.857142857142861</c:v>
                </c:pt>
              </c:numCache>
            </c:numRef>
          </c:xVal>
          <c:yVal>
            <c:numRef>
              <c:f>'Fig4a. ASHRAE 62.1'!$P$84:$P$91</c:f>
              <c:numCache>
                <c:formatCode>0.000</c:formatCode>
                <c:ptCount val="8"/>
                <c:pt idx="0">
                  <c:v>0.18603107763363494</c:v>
                </c:pt>
                <c:pt idx="1">
                  <c:v>0.11747039232570927</c:v>
                </c:pt>
                <c:pt idx="2">
                  <c:v>4.4792019420502552E-2</c:v>
                </c:pt>
                <c:pt idx="3">
                  <c:v>0.17425112805602289</c:v>
                </c:pt>
                <c:pt idx="4">
                  <c:v>4.6071544741658157E-2</c:v>
                </c:pt>
                <c:pt idx="5">
                  <c:v>6.3352088739977303E-2</c:v>
                </c:pt>
                <c:pt idx="6">
                  <c:v>3.2191288686291029E-2</c:v>
                </c:pt>
                <c:pt idx="7">
                  <c:v>3.7214095711022001E-2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408-4336-A298-B6858B965780}"/>
            </c:ext>
          </c:extLst>
        </c:ser>
        <c:ser>
          <c:idx val="15"/>
          <c:order val="5"/>
          <c:tx>
            <c:v>8 hr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19050">
                <a:solidFill>
                  <a:schemeClr val="tx1"/>
                </a:solidFill>
              </a:ln>
              <a:effectLst/>
            </c:spPr>
          </c:marker>
          <c:xVal>
            <c:numRef>
              <c:f>'Fig4a. ASHRAE 62.1'!$J$94:$J$97</c:f>
              <c:numCache>
                <c:formatCode>0.000</c:formatCode>
                <c:ptCount val="4"/>
                <c:pt idx="0">
                  <c:v>15</c:v>
                </c:pt>
                <c:pt idx="1">
                  <c:v>30</c:v>
                </c:pt>
                <c:pt idx="2">
                  <c:v>60</c:v>
                </c:pt>
                <c:pt idx="3">
                  <c:v>42.857142857142861</c:v>
                </c:pt>
              </c:numCache>
            </c:numRef>
          </c:xVal>
          <c:yVal>
            <c:numRef>
              <c:f>'Fig4a. ASHRAE 62.1'!$P$94:$P$97</c:f>
              <c:numCache>
                <c:formatCode>0.000</c:formatCode>
                <c:ptCount val="4"/>
                <c:pt idx="0">
                  <c:v>9.4868566532701912E-2</c:v>
                </c:pt>
                <c:pt idx="1">
                  <c:v>7.2319942508233023E-2</c:v>
                </c:pt>
                <c:pt idx="2">
                  <c:v>4.5659765319029114E-2</c:v>
                </c:pt>
                <c:pt idx="3">
                  <c:v>7.8695320850637809E-2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408-4336-A298-B6858B965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7496688"/>
        <c:axId val="1387501264"/>
      </c:scatterChart>
      <c:valAx>
        <c:axId val="1387496688"/>
        <c:scaling>
          <c:logBase val="10"/>
          <c:orientation val="minMax"/>
          <c:max val="20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7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700">
                    <a:solidFill>
                      <a:sysClr val="windowText" lastClr="000000"/>
                    </a:solidFill>
                  </a:rPr>
                  <a:t>Spaciousness (m</a:t>
                </a:r>
                <a:r>
                  <a:rPr lang="en-US" sz="2700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en-US" sz="2700" baseline="0">
                    <a:solidFill>
                      <a:sysClr val="windowText" lastClr="000000"/>
                    </a:solidFill>
                  </a:rPr>
                  <a:t>/p</a:t>
                </a:r>
                <a:r>
                  <a:rPr lang="en-US" altLang="zh-CN" sz="2700" baseline="0">
                    <a:solidFill>
                      <a:sysClr val="windowText" lastClr="000000"/>
                    </a:solidFill>
                  </a:rPr>
                  <a:t>erson</a:t>
                </a:r>
                <a:r>
                  <a:rPr lang="en-US" sz="2700">
                    <a:solidFill>
                      <a:sysClr val="windowText" lastClr="000000"/>
                    </a:solidFill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39401163869667805"/>
              <c:y val="0.885868693496646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7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5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7501264"/>
        <c:crossesAt val="1.0000000000000004E-5"/>
        <c:crossBetween val="midCat"/>
      </c:valAx>
      <c:valAx>
        <c:axId val="1387501264"/>
        <c:scaling>
          <c:logBase val="10"/>
          <c:orientation val="minMax"/>
          <c:max val="10"/>
          <c:min val="1.0000000000000004E-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7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700">
                    <a:solidFill>
                      <a:sysClr val="windowText" lastClr="000000"/>
                    </a:solidFill>
                  </a:rPr>
                  <a:t>Intake fraction time (h)</a:t>
                </a:r>
              </a:p>
            </c:rich>
          </c:tx>
          <c:layout>
            <c:manualLayout>
              <c:xMode val="edge"/>
              <c:yMode val="edge"/>
              <c:x val="1.6478338278145287E-2"/>
              <c:y val="0.156565325167687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7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5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7496688"/>
        <c:crossesAt val="0.1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373999</xdr:colOff>
      <xdr:row>13</xdr:row>
      <xdr:rowOff>8178</xdr:rowOff>
    </xdr:from>
    <xdr:to>
      <xdr:col>35</xdr:col>
      <xdr:colOff>372390</xdr:colOff>
      <xdr:row>42</xdr:row>
      <xdr:rowOff>137718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48848A-0EED-48B3-8AAF-F985558DFE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0.69417</cdr:x>
      <cdr:y>0.1127</cdr:y>
    </cdr:from>
    <cdr:to>
      <cdr:x>0.79406</cdr:x>
      <cdr:y>0.20769</cdr:y>
    </cdr:to>
    <cdr:sp macro="" textlink="">
      <cdr:nvSpPr>
        <cdr:cNvPr id="2" name="TextBox 2">
          <a:extLst xmlns:a="http://schemas.openxmlformats.org/drawingml/2006/main">
            <a:ext uri="{FF2B5EF4-FFF2-40B4-BE49-F238E27FC236}">
              <a16:creationId xmlns:a16="http://schemas.microsoft.com/office/drawing/2014/main" id="{04EC505C-317A-4225-8228-D228716E5C47}"/>
            </a:ext>
          </a:extLst>
        </cdr:cNvPr>
        <cdr:cNvSpPr txBox="1"/>
      </cdr:nvSpPr>
      <cdr:spPr>
        <a:xfrm xmlns:a="http://schemas.openxmlformats.org/drawingml/2006/main">
          <a:off x="5292902" y="629587"/>
          <a:ext cx="761619" cy="530658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2800">
              <a:solidFill>
                <a:schemeClr val="tx1"/>
              </a:solidFill>
            </a:rPr>
            <a:t>8 hr</a:t>
          </a:r>
        </a:p>
      </cdr:txBody>
    </cdr:sp>
  </cdr:relSizeAnchor>
  <cdr:relSizeAnchor xmlns:cdr="http://schemas.openxmlformats.org/drawingml/2006/chartDrawing">
    <cdr:from>
      <cdr:x>0.83015</cdr:x>
      <cdr:y>0.25153</cdr:y>
    </cdr:from>
    <cdr:to>
      <cdr:x>0.93004</cdr:x>
      <cdr:y>0.34652</cdr:y>
    </cdr:to>
    <cdr:sp macro="" textlink="">
      <cdr:nvSpPr>
        <cdr:cNvPr id="3" name="TextBox 3">
          <a:extLst xmlns:a="http://schemas.openxmlformats.org/drawingml/2006/main">
            <a:ext uri="{FF2B5EF4-FFF2-40B4-BE49-F238E27FC236}">
              <a16:creationId xmlns:a16="http://schemas.microsoft.com/office/drawing/2014/main" id="{F983AF05-84B7-497A-9EAF-A5F1041BDD95}"/>
            </a:ext>
          </a:extLst>
        </cdr:cNvPr>
        <cdr:cNvSpPr txBox="1"/>
      </cdr:nvSpPr>
      <cdr:spPr>
        <a:xfrm xmlns:a="http://schemas.openxmlformats.org/drawingml/2006/main">
          <a:off x="6946447" y="1405151"/>
          <a:ext cx="835851" cy="53065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2800">
              <a:solidFill>
                <a:srgbClr val="AF58BA"/>
              </a:solidFill>
            </a:rPr>
            <a:t>2 hr</a:t>
          </a:r>
        </a:p>
      </cdr:txBody>
    </cdr:sp>
  </cdr:relSizeAnchor>
  <cdr:relSizeAnchor xmlns:cdr="http://schemas.openxmlformats.org/drawingml/2006/chartDrawing">
    <cdr:from>
      <cdr:x>0.48025</cdr:x>
      <cdr:y>0.1092</cdr:y>
    </cdr:from>
    <cdr:to>
      <cdr:x>0.58014</cdr:x>
      <cdr:y>0.2042</cdr:y>
    </cdr:to>
    <cdr:sp macro="" textlink="">
      <cdr:nvSpPr>
        <cdr:cNvPr id="4" name="TextBox 4">
          <a:extLst xmlns:a="http://schemas.openxmlformats.org/drawingml/2006/main">
            <a:ext uri="{FF2B5EF4-FFF2-40B4-BE49-F238E27FC236}">
              <a16:creationId xmlns:a16="http://schemas.microsoft.com/office/drawing/2014/main" id="{6F7D8029-3131-4BD6-8247-066DC944F4AF}"/>
            </a:ext>
          </a:extLst>
        </cdr:cNvPr>
        <cdr:cNvSpPr txBox="1"/>
      </cdr:nvSpPr>
      <cdr:spPr>
        <a:xfrm xmlns:a="http://schemas.openxmlformats.org/drawingml/2006/main">
          <a:off x="4018619" y="610064"/>
          <a:ext cx="835851" cy="53065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2800">
              <a:solidFill>
                <a:schemeClr val="accent2">
                  <a:lumMod val="50000"/>
                </a:schemeClr>
              </a:solidFill>
            </a:rPr>
            <a:t>4 hr</a:t>
          </a:r>
        </a:p>
      </cdr:txBody>
    </cdr:sp>
  </cdr:relSizeAnchor>
  <cdr:relSizeAnchor xmlns:cdr="http://schemas.openxmlformats.org/drawingml/2006/chartDrawing">
    <cdr:from>
      <cdr:x>0.82755</cdr:x>
      <cdr:y>0.40464</cdr:y>
    </cdr:from>
    <cdr:to>
      <cdr:x>0.92744</cdr:x>
      <cdr:y>0.49963</cdr:y>
    </cdr:to>
    <cdr:sp macro="" textlink="">
      <cdr:nvSpPr>
        <cdr:cNvPr id="5" name="TextBox 5">
          <a:extLst xmlns:a="http://schemas.openxmlformats.org/drawingml/2006/main">
            <a:ext uri="{FF2B5EF4-FFF2-40B4-BE49-F238E27FC236}">
              <a16:creationId xmlns:a16="http://schemas.microsoft.com/office/drawing/2014/main" id="{47C77A4B-9B21-4763-922A-9BA9E4656149}"/>
            </a:ext>
          </a:extLst>
        </cdr:cNvPr>
        <cdr:cNvSpPr txBox="1"/>
      </cdr:nvSpPr>
      <cdr:spPr>
        <a:xfrm xmlns:a="http://schemas.openxmlformats.org/drawingml/2006/main">
          <a:off x="6924701" y="2260486"/>
          <a:ext cx="835851" cy="530653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2800">
              <a:solidFill>
                <a:srgbClr val="009ADE"/>
              </a:solidFill>
            </a:rPr>
            <a:t>1 hr</a:t>
          </a:r>
        </a:p>
      </cdr:txBody>
    </cdr:sp>
  </cdr:relSizeAnchor>
  <cdr:relSizeAnchor xmlns:cdr="http://schemas.openxmlformats.org/drawingml/2006/chartDrawing">
    <cdr:from>
      <cdr:x>0.7173</cdr:x>
      <cdr:y>0.49331</cdr:y>
    </cdr:from>
    <cdr:to>
      <cdr:x>0.85294</cdr:x>
      <cdr:y>0.5883</cdr:y>
    </cdr:to>
    <cdr:sp macro="" textlink="">
      <cdr:nvSpPr>
        <cdr:cNvPr id="6" name="TextBox 6">
          <a:extLst xmlns:a="http://schemas.openxmlformats.org/drawingml/2006/main">
            <a:ext uri="{FF2B5EF4-FFF2-40B4-BE49-F238E27FC236}">
              <a16:creationId xmlns:a16="http://schemas.microsoft.com/office/drawing/2014/main" id="{69EB6CC3-27FF-4CDD-A2AF-65355905DB35}"/>
            </a:ext>
          </a:extLst>
        </cdr:cNvPr>
        <cdr:cNvSpPr txBox="1"/>
      </cdr:nvSpPr>
      <cdr:spPr>
        <a:xfrm xmlns:a="http://schemas.openxmlformats.org/drawingml/2006/main">
          <a:off x="6002131" y="2755835"/>
          <a:ext cx="1134996" cy="53065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2800">
              <a:solidFill>
                <a:srgbClr val="00CD6C"/>
              </a:solidFill>
            </a:rPr>
            <a:t>0.5 hr</a:t>
          </a:r>
        </a:p>
      </cdr:txBody>
    </cdr:sp>
  </cdr:relSizeAnchor>
  <cdr:relSizeAnchor xmlns:cdr="http://schemas.openxmlformats.org/drawingml/2006/chartDrawing">
    <cdr:from>
      <cdr:x>0.71544</cdr:x>
      <cdr:y>0.64576</cdr:y>
    </cdr:from>
    <cdr:to>
      <cdr:x>0.85108</cdr:x>
      <cdr:y>0.74075</cdr:y>
    </cdr:to>
    <cdr:sp macro="" textlink="">
      <cdr:nvSpPr>
        <cdr:cNvPr id="7" name="TextBox 7">
          <a:extLst xmlns:a="http://schemas.openxmlformats.org/drawingml/2006/main">
            <a:ext uri="{FF2B5EF4-FFF2-40B4-BE49-F238E27FC236}">
              <a16:creationId xmlns:a16="http://schemas.microsoft.com/office/drawing/2014/main" id="{66BAF93B-1F1A-488A-95A6-9DFC3819F5A0}"/>
            </a:ext>
          </a:extLst>
        </cdr:cNvPr>
        <cdr:cNvSpPr txBox="1"/>
      </cdr:nvSpPr>
      <cdr:spPr>
        <a:xfrm xmlns:a="http://schemas.openxmlformats.org/drawingml/2006/main">
          <a:off x="5986581" y="3607456"/>
          <a:ext cx="1134997" cy="530653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2800">
              <a:solidFill>
                <a:srgbClr val="EF1F5B"/>
              </a:solidFill>
            </a:rPr>
            <a:t>0.1 hr</a:t>
          </a:r>
        </a:p>
      </cdr:txBody>
    </cdr:sp>
  </cdr:relSizeAnchor>
  <cdr:relSizeAnchor xmlns:cdr="http://schemas.openxmlformats.org/drawingml/2006/chartDrawing">
    <cdr:from>
      <cdr:x>0.24104</cdr:x>
      <cdr:y>0.02957</cdr:y>
    </cdr:from>
    <cdr:to>
      <cdr:x>0.95442</cdr:x>
      <cdr:y>0.37522</cdr:y>
    </cdr:to>
    <cdr:sp macro="" textlink="">
      <cdr:nvSpPr>
        <cdr:cNvPr id="8" name="Rectangle 7">
          <a:extLst xmlns:a="http://schemas.openxmlformats.org/drawingml/2006/main">
            <a:ext uri="{FF2B5EF4-FFF2-40B4-BE49-F238E27FC236}">
              <a16:creationId xmlns:a16="http://schemas.microsoft.com/office/drawing/2014/main" id="{1EF3DC49-A79A-AE11-8F0E-E8C25F10BE88}"/>
            </a:ext>
          </a:extLst>
        </cdr:cNvPr>
        <cdr:cNvSpPr/>
      </cdr:nvSpPr>
      <cdr:spPr>
        <a:xfrm xmlns:a="http://schemas.openxmlformats.org/drawingml/2006/main">
          <a:off x="2181988" y="178480"/>
          <a:ext cx="6457950" cy="2085976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18039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 kern="1200"/>
        </a:p>
      </cdr:txBody>
    </cdr:sp>
  </cdr:relSizeAnchor>
  <cdr:relSizeAnchor xmlns:cdr="http://schemas.openxmlformats.org/drawingml/2006/chartDrawing">
    <cdr:from>
      <cdr:x>0.23998</cdr:x>
      <cdr:y>0.028</cdr:y>
    </cdr:from>
    <cdr:to>
      <cdr:x>0.37361</cdr:x>
      <cdr:y>0.14795</cdr:y>
    </cdr:to>
    <cdr:sp macro="" textlink="">
      <cdr:nvSpPr>
        <cdr:cNvPr id="9" name="TextBox 8">
          <a:extLst xmlns:a="http://schemas.openxmlformats.org/drawingml/2006/main">
            <a:ext uri="{FF2B5EF4-FFF2-40B4-BE49-F238E27FC236}">
              <a16:creationId xmlns:a16="http://schemas.microsoft.com/office/drawing/2014/main" id="{1FF96E98-56EF-4CA7-A5CF-7347E29A4FBD}"/>
            </a:ext>
          </a:extLst>
        </cdr:cNvPr>
        <cdr:cNvSpPr txBox="1"/>
      </cdr:nvSpPr>
      <cdr:spPr>
        <a:xfrm xmlns:a="http://schemas.openxmlformats.org/drawingml/2006/main">
          <a:off x="2172463" y="168955"/>
          <a:ext cx="1209675" cy="723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4400" kern="1200">
              <a:solidFill>
                <a:sysClr val="windowText" lastClr="000000"/>
              </a:solidFill>
            </a:rPr>
            <a:t>62.1</a:t>
          </a:r>
        </a:p>
      </cdr:txBody>
    </cdr:sp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F71AF-6A20-465A-9262-E6EDA70B2CEF}">
  <dimension ref="A1:T97"/>
  <sheetViews>
    <sheetView tabSelected="1" topLeftCell="E1" zoomScale="85" zoomScaleNormal="85" workbookViewId="0">
      <selection activeCell="I3" sqref="I3"/>
    </sheetView>
  </sheetViews>
  <sheetFormatPr defaultColWidth="9.140625" defaultRowHeight="15"/>
  <cols>
    <col min="1" max="1" width="18.85546875" style="1" customWidth="1"/>
    <col min="2" max="2" width="30.85546875" style="21" customWidth="1"/>
    <col min="3" max="5" width="18.85546875" style="1" customWidth="1"/>
    <col min="6" max="6" width="22.7109375" style="1" customWidth="1"/>
    <col min="7" max="17" width="18.85546875" style="1" customWidth="1"/>
    <col min="18" max="18" width="9.140625" style="1"/>
    <col min="19" max="19" width="12.42578125" style="1" bestFit="1" customWidth="1"/>
    <col min="20" max="16384" width="9.140625" style="1"/>
  </cols>
  <sheetData>
    <row r="1" spans="1:20" ht="32.1" customHeight="1">
      <c r="A1" s="33" t="s">
        <v>121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20" ht="17.25">
      <c r="D2" s="32" t="s">
        <v>122</v>
      </c>
      <c r="E2" s="32"/>
      <c r="F2" s="1">
        <v>0.1</v>
      </c>
      <c r="G2" s="32" t="s">
        <v>123</v>
      </c>
      <c r="H2" s="32"/>
      <c r="I2" s="1">
        <v>0.93</v>
      </c>
    </row>
    <row r="3" spans="1:20" ht="45.75" thickBot="1">
      <c r="A3" s="29" t="s">
        <v>65</v>
      </c>
      <c r="B3" s="30" t="s">
        <v>0</v>
      </c>
      <c r="C3" s="28" t="s">
        <v>1</v>
      </c>
      <c r="D3" s="28" t="s">
        <v>2</v>
      </c>
      <c r="E3" s="28" t="s">
        <v>3</v>
      </c>
      <c r="F3" s="28" t="s">
        <v>66</v>
      </c>
      <c r="G3" s="28" t="s">
        <v>4</v>
      </c>
      <c r="H3" s="28" t="s">
        <v>5</v>
      </c>
      <c r="I3" s="28" t="s">
        <v>127</v>
      </c>
      <c r="J3" s="28" t="s">
        <v>67</v>
      </c>
      <c r="K3" s="28" t="s">
        <v>124</v>
      </c>
      <c r="L3" s="28" t="s">
        <v>125</v>
      </c>
      <c r="M3" s="28" t="s">
        <v>69</v>
      </c>
      <c r="N3" s="28" t="s">
        <v>126</v>
      </c>
      <c r="O3" s="28" t="s">
        <v>70</v>
      </c>
      <c r="P3" s="28" t="s">
        <v>68</v>
      </c>
      <c r="Q3" s="28" t="s">
        <v>71</v>
      </c>
    </row>
    <row r="4" spans="1:20" ht="15.75" thickTop="1">
      <c r="A4" s="10">
        <v>1</v>
      </c>
      <c r="B4" s="19" t="s">
        <v>104</v>
      </c>
      <c r="C4" s="2">
        <v>150</v>
      </c>
      <c r="D4" s="6" t="s">
        <v>7</v>
      </c>
      <c r="E4" s="6">
        <v>0.1</v>
      </c>
      <c r="F4" s="11">
        <v>2.7</v>
      </c>
      <c r="G4" s="6">
        <v>1.5</v>
      </c>
      <c r="H4" s="6">
        <f>E4*G4</f>
        <v>0.15000000000000002</v>
      </c>
      <c r="I4" s="12">
        <v>7.6068376068376103E-2</v>
      </c>
      <c r="J4" s="12">
        <f>100/C4*3</f>
        <v>2</v>
      </c>
      <c r="K4" s="12">
        <f>F4+$I$2*J4/3.6</f>
        <v>3.2166666666666668</v>
      </c>
      <c r="L4" s="13">
        <f>K4*3.6/J4</f>
        <v>5.79</v>
      </c>
      <c r="M4" s="12">
        <f t="shared" ref="M4:M9" si="0">K4/(1+(EXP(-L4*E4)-1)/L4/E4)</f>
        <v>13.35486470435122</v>
      </c>
      <c r="N4" s="12">
        <f t="shared" ref="N4:N9" si="1">M4-K4</f>
        <v>10.138198037684553</v>
      </c>
      <c r="O4" s="12">
        <f t="shared" ref="O4:O9" si="2">N4/K4*100</f>
        <v>315.17714106791357</v>
      </c>
      <c r="P4" s="12">
        <f t="shared" ref="P4:P9" si="3">$F$2*H4/M4</f>
        <v>1.1231862195588379E-3</v>
      </c>
      <c r="Q4" s="12">
        <f t="shared" ref="Q4:Q9" si="4">M4/K4</f>
        <v>4.1517714106791352</v>
      </c>
    </row>
    <row r="5" spans="1:20">
      <c r="A5" s="10">
        <f>A4+1</f>
        <v>2</v>
      </c>
      <c r="B5" s="19" t="s">
        <v>94</v>
      </c>
      <c r="C5" s="2">
        <v>60</v>
      </c>
      <c r="D5" s="6" t="s">
        <v>7</v>
      </c>
      <c r="E5" s="6">
        <v>0.1</v>
      </c>
      <c r="F5" s="11">
        <v>3</v>
      </c>
      <c r="G5" s="6">
        <v>1.5</v>
      </c>
      <c r="H5" s="6">
        <f t="shared" ref="H5:H10" si="5">E5*G5</f>
        <v>0.15000000000000002</v>
      </c>
      <c r="I5" s="12">
        <v>7.6068376068376062E-2</v>
      </c>
      <c r="J5" s="12">
        <f t="shared" ref="J5:J9" si="6">100/C5*3</f>
        <v>5</v>
      </c>
      <c r="K5" s="12">
        <f t="shared" ref="K5:K9" si="7">F5+$I$2*J5/3.6</f>
        <v>4.291666666666667</v>
      </c>
      <c r="L5" s="13">
        <f>K5*3.6/J5</f>
        <v>3.0900000000000003</v>
      </c>
      <c r="M5" s="12">
        <f t="shared" si="0"/>
        <v>30.711008608540883</v>
      </c>
      <c r="N5" s="12">
        <f t="shared" si="1"/>
        <v>26.419341941874215</v>
      </c>
      <c r="O5" s="12">
        <f t="shared" si="2"/>
        <v>615.59631709221469</v>
      </c>
      <c r="P5" s="12">
        <f t="shared" si="3"/>
        <v>4.8842420616001614E-4</v>
      </c>
      <c r="Q5" s="12">
        <f t="shared" si="4"/>
        <v>7.1559631709221474</v>
      </c>
      <c r="S5" s="1">
        <f>MAX(P4:P97)</f>
        <v>0.18603107763363494</v>
      </c>
      <c r="T5" s="1" t="s">
        <v>119</v>
      </c>
    </row>
    <row r="6" spans="1:20">
      <c r="A6" s="10">
        <f t="shared" ref="A6:A10" si="8">A5+1</f>
        <v>3</v>
      </c>
      <c r="B6" s="19" t="s">
        <v>91</v>
      </c>
      <c r="C6" s="2" t="s">
        <v>8</v>
      </c>
      <c r="D6" s="6" t="s">
        <v>9</v>
      </c>
      <c r="E6" s="6">
        <v>0.1</v>
      </c>
      <c r="F6" s="11">
        <v>4.8</v>
      </c>
      <c r="G6" s="27">
        <v>2</v>
      </c>
      <c r="H6" s="6">
        <f t="shared" si="5"/>
        <v>0.2</v>
      </c>
      <c r="I6" s="12">
        <v>0.20811965811965813</v>
      </c>
      <c r="J6" s="12">
        <f t="shared" si="6"/>
        <v>10</v>
      </c>
      <c r="K6" s="12">
        <f t="shared" si="7"/>
        <v>7.3833333333333329</v>
      </c>
      <c r="L6" s="13">
        <f t="shared" ref="L6:L9" si="9">K6*3.6/J6</f>
        <v>2.6579999999999999</v>
      </c>
      <c r="M6" s="12">
        <f t="shared" si="0"/>
        <v>60.584832945127225</v>
      </c>
      <c r="N6" s="12">
        <f t="shared" si="1"/>
        <v>53.201499611793892</v>
      </c>
      <c r="O6" s="12">
        <f t="shared" si="2"/>
        <v>720.56207149156512</v>
      </c>
      <c r="P6" s="12">
        <f t="shared" si="3"/>
        <v>3.3011562511221852E-4</v>
      </c>
      <c r="Q6" s="12">
        <f t="shared" si="4"/>
        <v>8.2056207149156517</v>
      </c>
      <c r="S6" s="1">
        <f>MIN(P4:P97)</f>
        <v>1.7016403166044801E-5</v>
      </c>
      <c r="T6" s="1" t="s">
        <v>120</v>
      </c>
    </row>
    <row r="7" spans="1:20">
      <c r="A7" s="10">
        <f t="shared" si="8"/>
        <v>4</v>
      </c>
      <c r="B7" s="19" t="s">
        <v>105</v>
      </c>
      <c r="C7" s="2">
        <v>10</v>
      </c>
      <c r="D7" s="6" t="s">
        <v>9</v>
      </c>
      <c r="E7" s="6">
        <v>0.1</v>
      </c>
      <c r="F7" s="11">
        <v>5.5</v>
      </c>
      <c r="G7" s="6">
        <v>2</v>
      </c>
      <c r="H7" s="6">
        <f t="shared" si="5"/>
        <v>0.2</v>
      </c>
      <c r="I7" s="12">
        <v>0.20811965811965813</v>
      </c>
      <c r="J7" s="12">
        <f t="shared" si="6"/>
        <v>30</v>
      </c>
      <c r="K7" s="12">
        <f t="shared" si="7"/>
        <v>13.25</v>
      </c>
      <c r="L7" s="13">
        <f t="shared" si="9"/>
        <v>1.59</v>
      </c>
      <c r="M7" s="12">
        <f t="shared" si="0"/>
        <v>175.61578520791136</v>
      </c>
      <c r="N7" s="12">
        <f t="shared" si="1"/>
        <v>162.36578520791136</v>
      </c>
      <c r="O7" s="12">
        <f t="shared" si="2"/>
        <v>1225.4021525125386</v>
      </c>
      <c r="P7" s="12">
        <f t="shared" si="3"/>
        <v>1.1388497894037272E-4</v>
      </c>
      <c r="Q7" s="12">
        <f t="shared" si="4"/>
        <v>13.254021525125385</v>
      </c>
    </row>
    <row r="8" spans="1:20">
      <c r="A8" s="10">
        <f t="shared" si="8"/>
        <v>5</v>
      </c>
      <c r="B8" s="19" t="s">
        <v>10</v>
      </c>
      <c r="C8" s="2" t="s">
        <v>11</v>
      </c>
      <c r="D8" s="6" t="s">
        <v>7</v>
      </c>
      <c r="E8" s="6">
        <v>0.1</v>
      </c>
      <c r="F8" s="11">
        <v>32.5</v>
      </c>
      <c r="G8" s="6">
        <v>1.5</v>
      </c>
      <c r="H8" s="6">
        <f t="shared" si="5"/>
        <v>0.15000000000000002</v>
      </c>
      <c r="I8" s="12">
        <v>7.6068376068376062E-2</v>
      </c>
      <c r="J8" s="12">
        <f t="shared" si="6"/>
        <v>150</v>
      </c>
      <c r="K8" s="12">
        <f t="shared" si="7"/>
        <v>71.25</v>
      </c>
      <c r="L8" s="13">
        <f t="shared" si="9"/>
        <v>1.71</v>
      </c>
      <c r="M8" s="12">
        <f t="shared" si="0"/>
        <v>881.50238646975606</v>
      </c>
      <c r="N8" s="12">
        <f t="shared" si="1"/>
        <v>810.25238646975606</v>
      </c>
      <c r="O8" s="12">
        <f t="shared" si="2"/>
        <v>1137.196331887377</v>
      </c>
      <c r="P8" s="12">
        <f t="shared" si="3"/>
        <v>1.7016403166044801E-5</v>
      </c>
      <c r="Q8" s="12">
        <f t="shared" si="4"/>
        <v>12.371963318873769</v>
      </c>
    </row>
    <row r="9" spans="1:20">
      <c r="A9" s="10">
        <f t="shared" si="8"/>
        <v>6</v>
      </c>
      <c r="B9" s="19" t="s">
        <v>92</v>
      </c>
      <c r="C9" s="2">
        <v>2</v>
      </c>
      <c r="D9" s="6" t="s">
        <v>7</v>
      </c>
      <c r="E9" s="6">
        <v>0.1</v>
      </c>
      <c r="F9" s="11">
        <v>17.5</v>
      </c>
      <c r="G9" s="6">
        <v>1.5</v>
      </c>
      <c r="H9" s="6">
        <f t="shared" si="5"/>
        <v>0.15000000000000002</v>
      </c>
      <c r="I9" s="12">
        <v>7.6068376068376062E-2</v>
      </c>
      <c r="J9" s="12">
        <f t="shared" si="6"/>
        <v>150</v>
      </c>
      <c r="K9" s="12">
        <f t="shared" si="7"/>
        <v>56.25</v>
      </c>
      <c r="L9" s="13">
        <f t="shared" si="9"/>
        <v>1.35</v>
      </c>
      <c r="M9" s="12">
        <f t="shared" si="0"/>
        <v>871.25137011484628</v>
      </c>
      <c r="N9" s="12">
        <f t="shared" si="1"/>
        <v>815.00137011484628</v>
      </c>
      <c r="O9" s="12">
        <f t="shared" si="2"/>
        <v>1448.8913246486156</v>
      </c>
      <c r="P9" s="12">
        <f t="shared" si="3"/>
        <v>1.7216615680068013E-5</v>
      </c>
      <c r="Q9" s="12">
        <f t="shared" si="4"/>
        <v>15.488913246486156</v>
      </c>
    </row>
    <row r="10" spans="1:20" ht="15.75" thickBot="1">
      <c r="A10" s="14">
        <f t="shared" si="8"/>
        <v>7</v>
      </c>
      <c r="B10" s="20" t="s">
        <v>78</v>
      </c>
      <c r="C10" s="8">
        <v>20</v>
      </c>
      <c r="D10" s="8" t="s">
        <v>9</v>
      </c>
      <c r="E10" s="8">
        <v>0.1</v>
      </c>
      <c r="F10" s="8">
        <v>9.5</v>
      </c>
      <c r="G10" s="8">
        <v>2.2999999999999998</v>
      </c>
      <c r="H10" s="8">
        <f t="shared" si="5"/>
        <v>0.22999999999999998</v>
      </c>
      <c r="I10" s="8">
        <v>0.20811965811965813</v>
      </c>
      <c r="J10" s="15">
        <f t="shared" ref="J10" si="10">100/C10*3</f>
        <v>15</v>
      </c>
      <c r="K10" s="15">
        <f t="shared" ref="K10" si="11">F10+$I$2*J10/3.6</f>
        <v>13.375</v>
      </c>
      <c r="L10" s="16">
        <f t="shared" ref="L10" si="12">K10*3.6/J10</f>
        <v>3.21</v>
      </c>
      <c r="M10" s="15">
        <f t="shared" ref="M10" si="13">K10/(1+(EXP(-L10*E10)-1)/L10/E10)</f>
        <v>92.483290343276011</v>
      </c>
      <c r="N10" s="15">
        <f t="shared" ref="N10" si="14">M10-K10</f>
        <v>79.108290343276011</v>
      </c>
      <c r="O10" s="15">
        <f t="shared" ref="O10" si="15">N10/K10*100</f>
        <v>591.46385303383931</v>
      </c>
      <c r="P10" s="15">
        <f t="shared" ref="P10" si="16">$F$2*H10/M10</f>
        <v>2.4869357388377359E-4</v>
      </c>
      <c r="Q10" s="15">
        <f t="shared" ref="Q10" si="17">M10/K10</f>
        <v>6.9146385303383937</v>
      </c>
    </row>
    <row r="11" spans="1:20">
      <c r="C11" s="2"/>
      <c r="F11" s="3"/>
      <c r="I11" s="4"/>
      <c r="J11" s="4"/>
      <c r="K11" s="4"/>
      <c r="L11" s="3"/>
    </row>
    <row r="12" spans="1:20" ht="45.75" thickBot="1">
      <c r="A12" s="29" t="s">
        <v>65</v>
      </c>
      <c r="B12" s="30" t="s">
        <v>0</v>
      </c>
      <c r="C12" s="28" t="s">
        <v>1</v>
      </c>
      <c r="D12" s="28" t="s">
        <v>2</v>
      </c>
      <c r="E12" s="28" t="s">
        <v>3</v>
      </c>
      <c r="F12" s="28" t="s">
        <v>66</v>
      </c>
      <c r="G12" s="28" t="s">
        <v>4</v>
      </c>
      <c r="H12" s="28" t="s">
        <v>5</v>
      </c>
      <c r="I12" s="28" t="s">
        <v>127</v>
      </c>
      <c r="J12" s="28" t="s">
        <v>67</v>
      </c>
      <c r="K12" s="28" t="s">
        <v>124</v>
      </c>
      <c r="L12" s="28" t="s">
        <v>125</v>
      </c>
      <c r="M12" s="28" t="s">
        <v>69</v>
      </c>
      <c r="N12" s="28" t="s">
        <v>126</v>
      </c>
      <c r="O12" s="28" t="s">
        <v>70</v>
      </c>
      <c r="P12" s="28" t="s">
        <v>68</v>
      </c>
      <c r="Q12" s="28" t="s">
        <v>71</v>
      </c>
    </row>
    <row r="13" spans="1:20" ht="15.75" thickTop="1">
      <c r="A13" s="10">
        <f>A10+1</f>
        <v>8</v>
      </c>
      <c r="B13" s="19" t="s">
        <v>12</v>
      </c>
      <c r="C13" s="2">
        <v>50</v>
      </c>
      <c r="D13" s="6" t="s">
        <v>7</v>
      </c>
      <c r="E13" s="6">
        <v>0.5</v>
      </c>
      <c r="F13" s="11">
        <v>4.4000000000000004</v>
      </c>
      <c r="G13" s="6">
        <v>1.5</v>
      </c>
      <c r="H13" s="6">
        <f t="shared" ref="H13:H21" si="18">E13*G13</f>
        <v>0.75</v>
      </c>
      <c r="I13" s="12">
        <v>7.6068376068376062E-2</v>
      </c>
      <c r="J13" s="12">
        <f>100/C13*3</f>
        <v>6</v>
      </c>
      <c r="K13" s="12">
        <f t="shared" ref="K13:K17" si="19">F13+$I$2*J13/3.6</f>
        <v>5.95</v>
      </c>
      <c r="L13" s="13">
        <f t="shared" ref="L13:L17" si="20">K13*3.6/J13</f>
        <v>3.5700000000000003</v>
      </c>
      <c r="M13" s="12">
        <f t="shared" ref="M13:M18" si="21">K13/(1+(EXP(-L13*E13)-1)/L13/E13)</f>
        <v>11.146917255234825</v>
      </c>
      <c r="N13" s="12">
        <f t="shared" ref="N13:N18" si="22">M13-K13</f>
        <v>5.1969172552348253</v>
      </c>
      <c r="O13" s="12">
        <f t="shared" ref="O13:O18" si="23">N13/K13*100</f>
        <v>87.343147146803773</v>
      </c>
      <c r="P13" s="12">
        <f t="shared" ref="P13:P18" si="24">$F$2*H13/M13</f>
        <v>6.7283176399984884E-3</v>
      </c>
      <c r="Q13" s="12">
        <f t="shared" ref="Q13:Q18" si="25">M13/K13</f>
        <v>1.8734314714680378</v>
      </c>
    </row>
    <row r="14" spans="1:20">
      <c r="A14" s="10">
        <f t="shared" ref="A14:A21" si="26">A13+1</f>
        <v>9</v>
      </c>
      <c r="B14" s="19" t="s">
        <v>13</v>
      </c>
      <c r="C14" s="2" t="s">
        <v>14</v>
      </c>
      <c r="D14" s="6" t="s">
        <v>9</v>
      </c>
      <c r="E14" s="6">
        <v>0.5</v>
      </c>
      <c r="F14" s="11">
        <v>4.55</v>
      </c>
      <c r="G14" s="6">
        <v>2.2999999999999998</v>
      </c>
      <c r="H14" s="6">
        <f t="shared" si="18"/>
        <v>1.1499999999999999</v>
      </c>
      <c r="I14" s="12">
        <v>0.20811965811965813</v>
      </c>
      <c r="J14" s="12">
        <f t="shared" ref="J14:J17" si="27">100/C14*3</f>
        <v>7.5</v>
      </c>
      <c r="K14" s="12">
        <f t="shared" si="19"/>
        <v>6.4874999999999998</v>
      </c>
      <c r="L14" s="13">
        <f t="shared" si="20"/>
        <v>3.1139999999999999</v>
      </c>
      <c r="M14" s="12">
        <f t="shared" si="21"/>
        <v>13.156376733746841</v>
      </c>
      <c r="N14" s="12">
        <f t="shared" si="22"/>
        <v>6.6688767337468411</v>
      </c>
      <c r="O14" s="12">
        <f t="shared" si="23"/>
        <v>102.79578780341951</v>
      </c>
      <c r="P14" s="12">
        <f t="shared" si="24"/>
        <v>8.7410084347173313E-3</v>
      </c>
      <c r="Q14" s="12">
        <f t="shared" si="25"/>
        <v>2.0279578780341954</v>
      </c>
    </row>
    <row r="15" spans="1:20">
      <c r="A15" s="10">
        <f t="shared" si="26"/>
        <v>10</v>
      </c>
      <c r="B15" s="19" t="s">
        <v>93</v>
      </c>
      <c r="C15" s="2">
        <v>30</v>
      </c>
      <c r="D15" s="6" t="s">
        <v>7</v>
      </c>
      <c r="E15" s="6">
        <v>0.5</v>
      </c>
      <c r="F15" s="11">
        <v>3.5</v>
      </c>
      <c r="G15" s="6">
        <v>1.5</v>
      </c>
      <c r="H15" s="6">
        <f t="shared" si="18"/>
        <v>0.75</v>
      </c>
      <c r="I15" s="12">
        <v>7.6068376068376062E-2</v>
      </c>
      <c r="J15" s="12">
        <f t="shared" si="27"/>
        <v>10</v>
      </c>
      <c r="K15" s="12">
        <f t="shared" si="19"/>
        <v>6.0833333333333339</v>
      </c>
      <c r="L15" s="13">
        <f t="shared" si="20"/>
        <v>2.1900000000000004</v>
      </c>
      <c r="M15" s="12">
        <f t="shared" si="21"/>
        <v>15.507883073508953</v>
      </c>
      <c r="N15" s="12">
        <f t="shared" si="22"/>
        <v>9.4245497401756193</v>
      </c>
      <c r="O15" s="12">
        <f t="shared" si="23"/>
        <v>154.92410531795537</v>
      </c>
      <c r="P15" s="12">
        <f t="shared" si="24"/>
        <v>4.8362500313222853E-3</v>
      </c>
      <c r="Q15" s="12">
        <f t="shared" si="25"/>
        <v>2.5492410531795535</v>
      </c>
    </row>
    <row r="16" spans="1:20">
      <c r="A16" s="10">
        <f t="shared" si="26"/>
        <v>11</v>
      </c>
      <c r="B16" s="19" t="s">
        <v>15</v>
      </c>
      <c r="C16" s="2" t="s">
        <v>16</v>
      </c>
      <c r="D16" s="6" t="s">
        <v>7</v>
      </c>
      <c r="E16" s="6">
        <v>0.5</v>
      </c>
      <c r="F16" s="11">
        <v>4</v>
      </c>
      <c r="G16" s="6">
        <v>1.5</v>
      </c>
      <c r="H16" s="6">
        <f t="shared" si="18"/>
        <v>0.75</v>
      </c>
      <c r="I16" s="12">
        <v>7.6068376068376062E-2</v>
      </c>
      <c r="J16" s="12">
        <f t="shared" si="27"/>
        <v>15</v>
      </c>
      <c r="K16" s="12">
        <f t="shared" si="19"/>
        <v>7.875</v>
      </c>
      <c r="L16" s="13">
        <f t="shared" si="20"/>
        <v>1.8900000000000001</v>
      </c>
      <c r="M16" s="12">
        <f t="shared" si="21"/>
        <v>22.302459152319962</v>
      </c>
      <c r="N16" s="12">
        <f t="shared" si="22"/>
        <v>14.427459152319962</v>
      </c>
      <c r="O16" s="12">
        <f t="shared" si="23"/>
        <v>183.20583050565031</v>
      </c>
      <c r="P16" s="12">
        <f t="shared" si="24"/>
        <v>3.3628578574124777E-3</v>
      </c>
      <c r="Q16" s="12">
        <f t="shared" si="25"/>
        <v>2.8320583050565031</v>
      </c>
    </row>
    <row r="17" spans="1:17">
      <c r="A17" s="10">
        <f t="shared" si="26"/>
        <v>12</v>
      </c>
      <c r="B17" s="19" t="s">
        <v>61</v>
      </c>
      <c r="C17" s="2" t="s">
        <v>17</v>
      </c>
      <c r="D17" s="6" t="s">
        <v>9</v>
      </c>
      <c r="E17" s="6">
        <v>0.5</v>
      </c>
      <c r="F17" s="11">
        <v>8.5</v>
      </c>
      <c r="G17" s="6">
        <v>2.2999999999999998</v>
      </c>
      <c r="H17" s="6">
        <f t="shared" si="18"/>
        <v>1.1499999999999999</v>
      </c>
      <c r="I17" s="12">
        <v>0.20811965811965813</v>
      </c>
      <c r="J17" s="12">
        <f t="shared" si="27"/>
        <v>60</v>
      </c>
      <c r="K17" s="12">
        <f t="shared" si="19"/>
        <v>24</v>
      </c>
      <c r="L17" s="13">
        <f t="shared" si="20"/>
        <v>1.4400000000000002</v>
      </c>
      <c r="M17" s="12">
        <f t="shared" si="21"/>
        <v>83.578289967222901</v>
      </c>
      <c r="N17" s="12">
        <f t="shared" si="22"/>
        <v>59.578289967222901</v>
      </c>
      <c r="O17" s="12">
        <f t="shared" si="23"/>
        <v>248.24287486342877</v>
      </c>
      <c r="P17" s="12">
        <f t="shared" si="24"/>
        <v>1.375955407141015E-3</v>
      </c>
      <c r="Q17" s="12">
        <f t="shared" si="25"/>
        <v>3.4824287486342875</v>
      </c>
    </row>
    <row r="18" spans="1:17">
      <c r="A18" s="10">
        <f t="shared" si="26"/>
        <v>13</v>
      </c>
      <c r="B18" s="19" t="s">
        <v>72</v>
      </c>
      <c r="C18" s="6">
        <v>20</v>
      </c>
      <c r="D18" s="6" t="s">
        <v>117</v>
      </c>
      <c r="E18" s="6">
        <v>0.5</v>
      </c>
      <c r="F18" s="6">
        <v>8</v>
      </c>
      <c r="G18" s="6">
        <v>2.8</v>
      </c>
      <c r="H18" s="6">
        <f t="shared" si="18"/>
        <v>1.4</v>
      </c>
      <c r="I18" s="6">
        <v>0.298032200357782</v>
      </c>
      <c r="J18" s="12">
        <f t="shared" ref="J18:J21" si="28">100/C18*3</f>
        <v>15</v>
      </c>
      <c r="K18" s="12">
        <f t="shared" ref="K18" si="29">F18+$I$2*J18/3.6</f>
        <v>11.875</v>
      </c>
      <c r="L18" s="13">
        <f t="shared" ref="L18" si="30">K18*3.6/J18</f>
        <v>2.85</v>
      </c>
      <c r="M18" s="12">
        <f t="shared" si="21"/>
        <v>25.426986936306609</v>
      </c>
      <c r="N18" s="12">
        <f t="shared" si="22"/>
        <v>13.551986936306609</v>
      </c>
      <c r="O18" s="12">
        <f t="shared" si="23"/>
        <v>114.12199525310828</v>
      </c>
      <c r="P18" s="12">
        <f t="shared" si="24"/>
        <v>5.5059610621853595E-3</v>
      </c>
      <c r="Q18" s="12">
        <f t="shared" si="25"/>
        <v>2.1412199525310829</v>
      </c>
    </row>
    <row r="19" spans="1:17">
      <c r="A19" s="10">
        <f t="shared" si="26"/>
        <v>14</v>
      </c>
      <c r="B19" s="19" t="s">
        <v>76</v>
      </c>
      <c r="C19" s="6">
        <v>20</v>
      </c>
      <c r="D19" s="6" t="s">
        <v>19</v>
      </c>
      <c r="E19" s="6">
        <v>0.5</v>
      </c>
      <c r="F19" s="6">
        <v>9.5</v>
      </c>
      <c r="G19" s="6">
        <v>3.5</v>
      </c>
      <c r="H19" s="6">
        <f t="shared" si="18"/>
        <v>1.75</v>
      </c>
      <c r="I19" s="6">
        <v>0.37254025044722744</v>
      </c>
      <c r="J19" s="12">
        <f t="shared" si="28"/>
        <v>15</v>
      </c>
      <c r="K19" s="12">
        <f t="shared" ref="K19:K21" si="31">F19+$I$2*J19/3.6</f>
        <v>13.375</v>
      </c>
      <c r="L19" s="13">
        <f t="shared" ref="L19:L21" si="32">K19*3.6/J19</f>
        <v>3.21</v>
      </c>
      <c r="M19" s="12">
        <f t="shared" ref="M19:M21" si="33">K19/(1+(EXP(-L19*E19)-1)/L19/E19)</f>
        <v>26.637490049602629</v>
      </c>
      <c r="N19" s="12">
        <f t="shared" ref="N19:N21" si="34">M19-K19</f>
        <v>13.262490049602629</v>
      </c>
      <c r="O19" s="12">
        <f t="shared" ref="O19:O21" si="35">N19/K19*100</f>
        <v>99.158804109178533</v>
      </c>
      <c r="P19" s="12">
        <f t="shared" ref="P19:P21" si="36">$F$2*H19/M19</f>
        <v>6.5696880477149394E-3</v>
      </c>
      <c r="Q19" s="12">
        <f t="shared" ref="Q19:Q21" si="37">M19/K19</f>
        <v>1.9915880410917854</v>
      </c>
    </row>
    <row r="20" spans="1:17">
      <c r="A20" s="10">
        <f t="shared" si="26"/>
        <v>15</v>
      </c>
      <c r="B20" s="19" t="s">
        <v>77</v>
      </c>
      <c r="C20" s="6">
        <v>20</v>
      </c>
      <c r="D20" s="6" t="s">
        <v>117</v>
      </c>
      <c r="E20" s="6">
        <v>0.5</v>
      </c>
      <c r="F20" s="6">
        <v>9.5</v>
      </c>
      <c r="G20" s="6">
        <v>3</v>
      </c>
      <c r="H20" s="6">
        <f t="shared" si="18"/>
        <v>1.5</v>
      </c>
      <c r="I20" s="6">
        <v>0.31932021466905208</v>
      </c>
      <c r="J20" s="12">
        <f t="shared" si="28"/>
        <v>15</v>
      </c>
      <c r="K20" s="12">
        <f t="shared" si="31"/>
        <v>13.375</v>
      </c>
      <c r="L20" s="13">
        <f t="shared" si="32"/>
        <v>3.21</v>
      </c>
      <c r="M20" s="12">
        <f t="shared" si="33"/>
        <v>26.637490049602629</v>
      </c>
      <c r="N20" s="12">
        <f t="shared" si="34"/>
        <v>13.262490049602629</v>
      </c>
      <c r="O20" s="12">
        <f t="shared" si="35"/>
        <v>99.158804109178533</v>
      </c>
      <c r="P20" s="12">
        <f t="shared" si="36"/>
        <v>5.6311611837556626E-3</v>
      </c>
      <c r="Q20" s="12">
        <f t="shared" si="37"/>
        <v>1.9915880410917854</v>
      </c>
    </row>
    <row r="21" spans="1:17" ht="15.75" thickBot="1">
      <c r="A21" s="14">
        <f t="shared" si="26"/>
        <v>16</v>
      </c>
      <c r="B21" s="22" t="s">
        <v>79</v>
      </c>
      <c r="C21" s="9">
        <v>20</v>
      </c>
      <c r="D21" s="9" t="s">
        <v>19</v>
      </c>
      <c r="E21" s="9">
        <v>0.5</v>
      </c>
      <c r="F21" s="17">
        <v>9.5</v>
      </c>
      <c r="G21" s="9">
        <v>3.5</v>
      </c>
      <c r="H21" s="8">
        <f t="shared" si="18"/>
        <v>1.75</v>
      </c>
      <c r="I21" s="8">
        <v>0.37254025044722744</v>
      </c>
      <c r="J21" s="15">
        <f t="shared" si="28"/>
        <v>15</v>
      </c>
      <c r="K21" s="15">
        <f t="shared" si="31"/>
        <v>13.375</v>
      </c>
      <c r="L21" s="16">
        <f t="shared" si="32"/>
        <v>3.21</v>
      </c>
      <c r="M21" s="15">
        <f t="shared" si="33"/>
        <v>26.637490049602629</v>
      </c>
      <c r="N21" s="15">
        <f t="shared" si="34"/>
        <v>13.262490049602629</v>
      </c>
      <c r="O21" s="15">
        <f t="shared" si="35"/>
        <v>99.158804109178533</v>
      </c>
      <c r="P21" s="15">
        <f t="shared" si="36"/>
        <v>6.5696880477149394E-3</v>
      </c>
      <c r="Q21" s="15">
        <f t="shared" si="37"/>
        <v>1.9915880410917854</v>
      </c>
    </row>
    <row r="22" spans="1:17">
      <c r="H22" s="1" t="s">
        <v>6</v>
      </c>
      <c r="K22" s="4"/>
      <c r="L22" s="3"/>
    </row>
    <row r="23" spans="1:17" ht="45.75" thickBot="1">
      <c r="A23" s="29" t="s">
        <v>65</v>
      </c>
      <c r="B23" s="30" t="s">
        <v>0</v>
      </c>
      <c r="C23" s="28" t="s">
        <v>1</v>
      </c>
      <c r="D23" s="28" t="s">
        <v>2</v>
      </c>
      <c r="E23" s="28" t="s">
        <v>3</v>
      </c>
      <c r="F23" s="28" t="s">
        <v>66</v>
      </c>
      <c r="G23" s="28" t="s">
        <v>4</v>
      </c>
      <c r="H23" s="28" t="s">
        <v>5</v>
      </c>
      <c r="I23" s="28" t="s">
        <v>127</v>
      </c>
      <c r="J23" s="28" t="s">
        <v>67</v>
      </c>
      <c r="K23" s="28" t="s">
        <v>124</v>
      </c>
      <c r="L23" s="28" t="s">
        <v>125</v>
      </c>
      <c r="M23" s="28" t="s">
        <v>69</v>
      </c>
      <c r="N23" s="28" t="s">
        <v>126</v>
      </c>
      <c r="O23" s="28" t="s">
        <v>70</v>
      </c>
      <c r="P23" s="28" t="s">
        <v>68</v>
      </c>
      <c r="Q23" s="28" t="s">
        <v>71</v>
      </c>
    </row>
    <row r="24" spans="1:17" ht="15.75" thickTop="1">
      <c r="A24" s="10">
        <f>A21+1</f>
        <v>17</v>
      </c>
      <c r="B24" s="19" t="s">
        <v>85</v>
      </c>
      <c r="C24" s="2">
        <v>150</v>
      </c>
      <c r="D24" s="6" t="s">
        <v>7</v>
      </c>
      <c r="E24" s="6">
        <v>1</v>
      </c>
      <c r="F24" s="11">
        <v>4</v>
      </c>
      <c r="G24" s="6">
        <v>1.8</v>
      </c>
      <c r="H24" s="11">
        <f>E24*G24</f>
        <v>1.8</v>
      </c>
      <c r="I24" s="12">
        <v>8.8333333333333333E-2</v>
      </c>
      <c r="J24" s="11">
        <f>100/C24*3</f>
        <v>2</v>
      </c>
      <c r="K24" s="12">
        <f t="shared" ref="K24:K57" si="38">F24+$I$2*J24/3.6</f>
        <v>4.5166666666666666</v>
      </c>
      <c r="L24" s="13">
        <f t="shared" ref="L24:L57" si="39">K24*3.6/J24</f>
        <v>8.1300000000000008</v>
      </c>
      <c r="M24" s="12">
        <f t="shared" ref="M24:M57" si="40">K24/(1+(EXP(-L24*E24)-1)/L24/E24)</f>
        <v>5.1499274887973829</v>
      </c>
      <c r="N24" s="12">
        <f t="shared" ref="N24:N57" si="41">M24-K24</f>
        <v>0.63326082213071633</v>
      </c>
      <c r="O24" s="12">
        <f t="shared" ref="O24:O57" si="42">N24/K24*100</f>
        <v>14.020534807322132</v>
      </c>
      <c r="P24" s="12">
        <f t="shared" ref="P24:P57" si="43">$F$2*H24/M24</f>
        <v>3.4951948428701828E-2</v>
      </c>
      <c r="Q24" s="12">
        <f t="shared" ref="Q24:Q57" si="44">M24/K24</f>
        <v>1.1402053480732213</v>
      </c>
    </row>
    <row r="25" spans="1:17">
      <c r="A25" s="10">
        <f>A24+1</f>
        <v>18</v>
      </c>
      <c r="B25" s="19" t="s">
        <v>106</v>
      </c>
      <c r="C25" s="2">
        <v>100</v>
      </c>
      <c r="D25" s="6" t="s">
        <v>7</v>
      </c>
      <c r="E25" s="6">
        <v>1</v>
      </c>
      <c r="F25" s="11">
        <v>4.0999999999999996</v>
      </c>
      <c r="G25" s="6">
        <v>1.8</v>
      </c>
      <c r="H25" s="11">
        <f t="shared" ref="H25:H62" si="45">E25*G25</f>
        <v>1.8</v>
      </c>
      <c r="I25" s="12">
        <v>8.8333333333333333E-2</v>
      </c>
      <c r="J25" s="11">
        <f t="shared" ref="J25:J62" si="46">100/C25*3</f>
        <v>3</v>
      </c>
      <c r="K25" s="12">
        <f t="shared" si="38"/>
        <v>4.875</v>
      </c>
      <c r="L25" s="13">
        <f t="shared" si="39"/>
        <v>5.8500000000000005</v>
      </c>
      <c r="M25" s="12">
        <f t="shared" si="40"/>
        <v>5.8766651128019118</v>
      </c>
      <c r="N25" s="12">
        <f t="shared" si="41"/>
        <v>1.0016651128019118</v>
      </c>
      <c r="O25" s="12">
        <f t="shared" si="42"/>
        <v>20.546976672859728</v>
      </c>
      <c r="P25" s="12">
        <f t="shared" si="43"/>
        <v>3.062961672052443E-2</v>
      </c>
      <c r="Q25" s="12">
        <f t="shared" si="44"/>
        <v>1.2054697667285974</v>
      </c>
    </row>
    <row r="26" spans="1:17">
      <c r="A26" s="10">
        <f t="shared" ref="A26:A62" si="47">A25+1</f>
        <v>19</v>
      </c>
      <c r="B26" s="19" t="s">
        <v>18</v>
      </c>
      <c r="C26" s="2">
        <v>100</v>
      </c>
      <c r="D26" s="6" t="s">
        <v>19</v>
      </c>
      <c r="E26" s="6">
        <v>1</v>
      </c>
      <c r="F26" s="11">
        <v>4.7</v>
      </c>
      <c r="G26" s="6">
        <v>2</v>
      </c>
      <c r="H26" s="11">
        <f t="shared" si="45"/>
        <v>2</v>
      </c>
      <c r="I26" s="12">
        <v>0.45769230769230773</v>
      </c>
      <c r="J26" s="11">
        <f t="shared" si="46"/>
        <v>3</v>
      </c>
      <c r="K26" s="12">
        <f t="shared" si="38"/>
        <v>5.4750000000000005</v>
      </c>
      <c r="L26" s="13">
        <f t="shared" si="39"/>
        <v>6.57</v>
      </c>
      <c r="M26" s="12">
        <f t="shared" si="40"/>
        <v>6.4563194879802195</v>
      </c>
      <c r="N26" s="12">
        <f t="shared" si="41"/>
        <v>0.98131948798021895</v>
      </c>
      <c r="O26" s="12">
        <f t="shared" si="42"/>
        <v>17.923643616077058</v>
      </c>
      <c r="P26" s="12">
        <f t="shared" si="43"/>
        <v>3.0977401346439188E-2</v>
      </c>
      <c r="Q26" s="12">
        <f t="shared" si="44"/>
        <v>1.1792364361607706</v>
      </c>
    </row>
    <row r="27" spans="1:17">
      <c r="A27" s="10">
        <f t="shared" si="47"/>
        <v>20</v>
      </c>
      <c r="B27" s="19" t="s">
        <v>20</v>
      </c>
      <c r="C27" s="2">
        <v>100</v>
      </c>
      <c r="D27" s="6" t="s">
        <v>19</v>
      </c>
      <c r="E27" s="6">
        <v>1</v>
      </c>
      <c r="F27" s="11">
        <v>4.7</v>
      </c>
      <c r="G27" s="6">
        <v>2</v>
      </c>
      <c r="H27" s="11">
        <f t="shared" si="45"/>
        <v>2</v>
      </c>
      <c r="I27" s="12">
        <v>0.45769230769230773</v>
      </c>
      <c r="J27" s="11">
        <f t="shared" si="46"/>
        <v>3</v>
      </c>
      <c r="K27" s="12">
        <f t="shared" si="38"/>
        <v>5.4750000000000005</v>
      </c>
      <c r="L27" s="13">
        <f t="shared" si="39"/>
        <v>6.57</v>
      </c>
      <c r="M27" s="12">
        <f t="shared" si="40"/>
        <v>6.4563194879802195</v>
      </c>
      <c r="N27" s="12">
        <f t="shared" si="41"/>
        <v>0.98131948798021895</v>
      </c>
      <c r="O27" s="12">
        <f t="shared" si="42"/>
        <v>17.923643616077058</v>
      </c>
      <c r="P27" s="12">
        <f t="shared" si="43"/>
        <v>3.0977401346439188E-2</v>
      </c>
      <c r="Q27" s="12">
        <f t="shared" si="44"/>
        <v>1.1792364361607706</v>
      </c>
    </row>
    <row r="28" spans="1:17">
      <c r="A28" s="10">
        <f t="shared" si="47"/>
        <v>21</v>
      </c>
      <c r="B28" s="19" t="s">
        <v>21</v>
      </c>
      <c r="C28" s="2" t="s">
        <v>22</v>
      </c>
      <c r="D28" s="6" t="s">
        <v>9</v>
      </c>
      <c r="E28" s="6">
        <v>1</v>
      </c>
      <c r="F28" s="11">
        <v>4.0999999999999996</v>
      </c>
      <c r="G28" s="6">
        <v>3.5</v>
      </c>
      <c r="H28" s="11">
        <f t="shared" si="45"/>
        <v>3.5</v>
      </c>
      <c r="I28" s="12">
        <v>0.20811965811965813</v>
      </c>
      <c r="J28" s="11">
        <f t="shared" si="46"/>
        <v>3</v>
      </c>
      <c r="K28" s="12">
        <f t="shared" si="38"/>
        <v>4.875</v>
      </c>
      <c r="L28" s="13">
        <f t="shared" si="39"/>
        <v>5.8500000000000005</v>
      </c>
      <c r="M28" s="12">
        <f t="shared" si="40"/>
        <v>5.8766651128019118</v>
      </c>
      <c r="N28" s="12">
        <f t="shared" si="41"/>
        <v>1.0016651128019118</v>
      </c>
      <c r="O28" s="12">
        <f t="shared" si="42"/>
        <v>20.546976672859728</v>
      </c>
      <c r="P28" s="12">
        <f t="shared" si="43"/>
        <v>5.9557588067686386E-2</v>
      </c>
      <c r="Q28" s="12">
        <f t="shared" si="44"/>
        <v>1.2054697667285974</v>
      </c>
    </row>
    <row r="29" spans="1:17">
      <c r="A29" s="10">
        <f t="shared" si="47"/>
        <v>22</v>
      </c>
      <c r="B29" s="19" t="s">
        <v>108</v>
      </c>
      <c r="C29" s="2">
        <v>70</v>
      </c>
      <c r="D29" s="6" t="s">
        <v>19</v>
      </c>
      <c r="E29" s="6">
        <v>1</v>
      </c>
      <c r="F29" s="11">
        <v>5.0857142857142863</v>
      </c>
      <c r="G29" s="6">
        <v>2</v>
      </c>
      <c r="H29" s="11">
        <f t="shared" si="45"/>
        <v>2</v>
      </c>
      <c r="I29" s="12">
        <v>0.45769230769230773</v>
      </c>
      <c r="J29" s="11">
        <f t="shared" si="46"/>
        <v>4.2857142857142856</v>
      </c>
      <c r="K29" s="12">
        <f t="shared" si="38"/>
        <v>6.1928571428571431</v>
      </c>
      <c r="L29" s="13">
        <f t="shared" si="39"/>
        <v>5.2020000000000008</v>
      </c>
      <c r="M29" s="12">
        <f t="shared" si="40"/>
        <v>7.6566132909707711</v>
      </c>
      <c r="N29" s="12">
        <f t="shared" si="41"/>
        <v>1.4637561481136281</v>
      </c>
      <c r="O29" s="12">
        <f t="shared" si="42"/>
        <v>23.636200776921328</v>
      </c>
      <c r="P29" s="12">
        <f t="shared" si="43"/>
        <v>2.612120952168949E-2</v>
      </c>
      <c r="Q29" s="12">
        <f t="shared" si="44"/>
        <v>1.2363620077692132</v>
      </c>
    </row>
    <row r="30" spans="1:17">
      <c r="A30" s="10">
        <f t="shared" si="47"/>
        <v>23</v>
      </c>
      <c r="B30" s="19" t="s">
        <v>84</v>
      </c>
      <c r="C30" s="2">
        <v>65</v>
      </c>
      <c r="D30" s="6" t="s">
        <v>7</v>
      </c>
      <c r="E30" s="6">
        <v>1</v>
      </c>
      <c r="F30" s="11">
        <v>4.2615384615384615</v>
      </c>
      <c r="G30" s="6">
        <v>1.8</v>
      </c>
      <c r="H30" s="11">
        <f t="shared" si="45"/>
        <v>1.8</v>
      </c>
      <c r="I30" s="12">
        <v>8.8333333333333333E-2</v>
      </c>
      <c r="J30" s="11">
        <f t="shared" si="46"/>
        <v>4.6153846153846159</v>
      </c>
      <c r="K30" s="12">
        <f t="shared" si="38"/>
        <v>5.453846153846154</v>
      </c>
      <c r="L30" s="13">
        <f t="shared" si="39"/>
        <v>4.2539999999999996</v>
      </c>
      <c r="M30" s="12">
        <f t="shared" si="40"/>
        <v>7.0988953493896672</v>
      </c>
      <c r="N30" s="12">
        <f t="shared" si="41"/>
        <v>1.6450491955435131</v>
      </c>
      <c r="O30" s="12">
        <f t="shared" si="42"/>
        <v>30.163102316030567</v>
      </c>
      <c r="P30" s="12">
        <f t="shared" si="43"/>
        <v>2.5356057687971927E-2</v>
      </c>
      <c r="Q30" s="12">
        <f t="shared" si="44"/>
        <v>1.3016310231603057</v>
      </c>
    </row>
    <row r="31" spans="1:17">
      <c r="A31" s="10">
        <f t="shared" si="47"/>
        <v>24</v>
      </c>
      <c r="B31" s="19" t="s">
        <v>102</v>
      </c>
      <c r="C31" s="2">
        <v>50</v>
      </c>
      <c r="D31" s="6" t="s">
        <v>7</v>
      </c>
      <c r="E31" s="6">
        <v>1</v>
      </c>
      <c r="F31" s="11">
        <v>3.7</v>
      </c>
      <c r="G31" s="6">
        <v>1.5</v>
      </c>
      <c r="H31" s="11">
        <f t="shared" si="45"/>
        <v>1.5</v>
      </c>
      <c r="I31" s="12">
        <v>7.6068376068376062E-2</v>
      </c>
      <c r="J31" s="11">
        <f t="shared" si="46"/>
        <v>6</v>
      </c>
      <c r="K31" s="12">
        <f t="shared" si="38"/>
        <v>5.25</v>
      </c>
      <c r="L31" s="13">
        <f t="shared" si="39"/>
        <v>3.1500000000000004</v>
      </c>
      <c r="M31" s="12">
        <f t="shared" si="40"/>
        <v>7.5415481953301464</v>
      </c>
      <c r="N31" s="12">
        <f t="shared" si="41"/>
        <v>2.2915481953301464</v>
      </c>
      <c r="O31" s="12">
        <f t="shared" si="42"/>
        <v>43.648537053907546</v>
      </c>
      <c r="P31" s="12">
        <f t="shared" si="43"/>
        <v>1.988981520967837E-2</v>
      </c>
      <c r="Q31" s="12">
        <f t="shared" si="44"/>
        <v>1.4364853705390754</v>
      </c>
    </row>
    <row r="32" spans="1:17">
      <c r="A32" s="10">
        <f t="shared" si="47"/>
        <v>25</v>
      </c>
      <c r="B32" s="19" t="s">
        <v>23</v>
      </c>
      <c r="C32" s="2">
        <v>40</v>
      </c>
      <c r="D32" s="6" t="s">
        <v>19</v>
      </c>
      <c r="E32" s="6">
        <v>1</v>
      </c>
      <c r="F32" s="11">
        <v>6.5</v>
      </c>
      <c r="G32" s="6">
        <v>3.8</v>
      </c>
      <c r="H32" s="11">
        <f t="shared" si="45"/>
        <v>3.8</v>
      </c>
      <c r="I32" s="12">
        <v>0.45769230769230773</v>
      </c>
      <c r="J32" s="11">
        <f t="shared" si="46"/>
        <v>7.5</v>
      </c>
      <c r="K32" s="12">
        <f t="shared" si="38"/>
        <v>8.4375</v>
      </c>
      <c r="L32" s="13">
        <f t="shared" si="39"/>
        <v>4.05</v>
      </c>
      <c r="M32" s="12">
        <f t="shared" si="40"/>
        <v>11.140257462592233</v>
      </c>
      <c r="N32" s="12">
        <f t="shared" si="41"/>
        <v>2.702757462592233</v>
      </c>
      <c r="O32" s="12">
        <f t="shared" si="42"/>
        <v>32.032681038130164</v>
      </c>
      <c r="P32" s="12">
        <f t="shared" si="43"/>
        <v>3.4110522245648131E-2</v>
      </c>
      <c r="Q32" s="12">
        <f t="shared" si="44"/>
        <v>1.3203268103813017</v>
      </c>
    </row>
    <row r="33" spans="1:17">
      <c r="A33" s="10">
        <f t="shared" si="47"/>
        <v>26</v>
      </c>
      <c r="B33" s="19" t="s">
        <v>24</v>
      </c>
      <c r="C33" s="2">
        <v>40</v>
      </c>
      <c r="D33" s="6" t="s">
        <v>25</v>
      </c>
      <c r="E33" s="6">
        <v>1</v>
      </c>
      <c r="F33" s="11">
        <v>10.75</v>
      </c>
      <c r="G33" s="6">
        <v>8</v>
      </c>
      <c r="H33" s="11">
        <f t="shared" si="45"/>
        <v>8</v>
      </c>
      <c r="I33" s="12">
        <v>0.84914529914529913</v>
      </c>
      <c r="J33" s="11">
        <f t="shared" si="46"/>
        <v>7.5</v>
      </c>
      <c r="K33" s="12">
        <f t="shared" si="38"/>
        <v>12.6875</v>
      </c>
      <c r="L33" s="13">
        <f t="shared" si="39"/>
        <v>6.0900000000000007</v>
      </c>
      <c r="M33" s="12">
        <f t="shared" si="40"/>
        <v>15.173379389207041</v>
      </c>
      <c r="N33" s="12">
        <f t="shared" si="41"/>
        <v>2.4858793892070405</v>
      </c>
      <c r="O33" s="12">
        <f t="shared" si="42"/>
        <v>19.593138043011159</v>
      </c>
      <c r="P33" s="12">
        <f t="shared" si="43"/>
        <v>5.2723917294854379E-2</v>
      </c>
      <c r="Q33" s="12">
        <f t="shared" si="44"/>
        <v>1.1959313804301115</v>
      </c>
    </row>
    <row r="34" spans="1:17">
      <c r="A34" s="10">
        <f t="shared" si="47"/>
        <v>27</v>
      </c>
      <c r="B34" s="19" t="s">
        <v>101</v>
      </c>
      <c r="C34" s="2">
        <v>35</v>
      </c>
      <c r="D34" s="6" t="s">
        <v>7</v>
      </c>
      <c r="E34" s="6">
        <v>1</v>
      </c>
      <c r="F34" s="11">
        <v>6.7142857142857144</v>
      </c>
      <c r="G34" s="6">
        <v>1.8</v>
      </c>
      <c r="H34" s="11">
        <f t="shared" si="45"/>
        <v>1.8</v>
      </c>
      <c r="I34" s="12">
        <v>0.08</v>
      </c>
      <c r="J34" s="11">
        <f t="shared" si="46"/>
        <v>8.5714285714285712</v>
      </c>
      <c r="K34" s="12">
        <f t="shared" si="38"/>
        <v>8.9285714285714288</v>
      </c>
      <c r="L34" s="13">
        <f t="shared" si="39"/>
        <v>3.7500000000000004</v>
      </c>
      <c r="M34" s="12">
        <f t="shared" si="40"/>
        <v>12.072085317344543</v>
      </c>
      <c r="N34" s="12">
        <f t="shared" si="41"/>
        <v>3.1435138887731142</v>
      </c>
      <c r="O34" s="12">
        <f t="shared" si="42"/>
        <v>35.207355554258882</v>
      </c>
      <c r="P34" s="12">
        <f t="shared" si="43"/>
        <v>1.4910431401721904E-2</v>
      </c>
      <c r="Q34" s="12">
        <f t="shared" si="44"/>
        <v>1.3520735555425887</v>
      </c>
    </row>
    <row r="35" spans="1:17">
      <c r="A35" s="10">
        <f t="shared" si="47"/>
        <v>28</v>
      </c>
      <c r="B35" s="19" t="s">
        <v>87</v>
      </c>
      <c r="C35" s="2">
        <v>35</v>
      </c>
      <c r="D35" s="6" t="s">
        <v>25</v>
      </c>
      <c r="E35" s="6">
        <v>1</v>
      </c>
      <c r="F35" s="11">
        <v>5.8571428571428577</v>
      </c>
      <c r="G35" s="6">
        <v>7.8</v>
      </c>
      <c r="H35" s="11">
        <f t="shared" si="45"/>
        <v>7.8</v>
      </c>
      <c r="I35" s="12">
        <v>0.81666666666666665</v>
      </c>
      <c r="J35" s="11">
        <f t="shared" si="46"/>
        <v>8.5714285714285712</v>
      </c>
      <c r="K35" s="12">
        <f t="shared" si="38"/>
        <v>8.071428571428573</v>
      </c>
      <c r="L35" s="13">
        <f t="shared" si="39"/>
        <v>3.390000000000001</v>
      </c>
      <c r="M35" s="12">
        <f t="shared" si="40"/>
        <v>11.289369517851764</v>
      </c>
      <c r="N35" s="12">
        <f t="shared" si="41"/>
        <v>3.217940946423191</v>
      </c>
      <c r="O35" s="12">
        <f t="shared" si="42"/>
        <v>39.868294911437758</v>
      </c>
      <c r="P35" s="12">
        <f t="shared" si="43"/>
        <v>6.9091546588726155E-2</v>
      </c>
      <c r="Q35" s="12">
        <f t="shared" si="44"/>
        <v>1.3986829491143775</v>
      </c>
    </row>
    <row r="36" spans="1:17">
      <c r="A36" s="10">
        <f t="shared" si="47"/>
        <v>29</v>
      </c>
      <c r="B36" s="19" t="s">
        <v>103</v>
      </c>
      <c r="C36" s="2">
        <v>25</v>
      </c>
      <c r="D36" s="6" t="s">
        <v>7</v>
      </c>
      <c r="E36" s="6">
        <v>1</v>
      </c>
      <c r="F36" s="11">
        <v>7.4</v>
      </c>
      <c r="G36" s="6">
        <v>1.8</v>
      </c>
      <c r="H36" s="11">
        <f t="shared" si="45"/>
        <v>1.8</v>
      </c>
      <c r="I36" s="12">
        <v>7.8333333333333324E-2</v>
      </c>
      <c r="J36" s="11">
        <f t="shared" si="46"/>
        <v>12</v>
      </c>
      <c r="K36" s="12">
        <f t="shared" si="38"/>
        <v>10.5</v>
      </c>
      <c r="L36" s="13">
        <f t="shared" si="39"/>
        <v>3.1500000000000004</v>
      </c>
      <c r="M36" s="12">
        <f t="shared" si="40"/>
        <v>15.083096390660293</v>
      </c>
      <c r="N36" s="12">
        <f t="shared" si="41"/>
        <v>4.5830963906602928</v>
      </c>
      <c r="O36" s="12">
        <f t="shared" si="42"/>
        <v>43.648537053907546</v>
      </c>
      <c r="P36" s="12">
        <f t="shared" si="43"/>
        <v>1.1933889125807022E-2</v>
      </c>
      <c r="Q36" s="12">
        <f t="shared" si="44"/>
        <v>1.4364853705390754</v>
      </c>
    </row>
    <row r="37" spans="1:17">
      <c r="A37" s="10">
        <f t="shared" si="47"/>
        <v>30</v>
      </c>
      <c r="B37" s="19" t="s">
        <v>81</v>
      </c>
      <c r="C37" s="2">
        <v>25</v>
      </c>
      <c r="D37" s="6" t="s">
        <v>7</v>
      </c>
      <c r="E37" s="6">
        <v>1</v>
      </c>
      <c r="F37" s="11">
        <v>7.4</v>
      </c>
      <c r="G37" s="6">
        <v>1.5</v>
      </c>
      <c r="H37" s="11">
        <f t="shared" si="45"/>
        <v>1.5</v>
      </c>
      <c r="I37" s="12">
        <v>7.0789473684210527E-2</v>
      </c>
      <c r="J37" s="11">
        <f t="shared" si="46"/>
        <v>12</v>
      </c>
      <c r="K37" s="12">
        <f t="shared" si="38"/>
        <v>10.5</v>
      </c>
      <c r="L37" s="13">
        <f t="shared" si="39"/>
        <v>3.1500000000000004</v>
      </c>
      <c r="M37" s="12">
        <f t="shared" si="40"/>
        <v>15.083096390660293</v>
      </c>
      <c r="N37" s="12">
        <f t="shared" si="41"/>
        <v>4.5830963906602928</v>
      </c>
      <c r="O37" s="12">
        <f t="shared" si="42"/>
        <v>43.648537053907546</v>
      </c>
      <c r="P37" s="12">
        <f t="shared" si="43"/>
        <v>9.944907604839185E-3</v>
      </c>
      <c r="Q37" s="12">
        <f t="shared" si="44"/>
        <v>1.4364853705390754</v>
      </c>
    </row>
    <row r="38" spans="1:17">
      <c r="A38" s="10">
        <f t="shared" si="47"/>
        <v>31</v>
      </c>
      <c r="B38" s="19" t="s">
        <v>83</v>
      </c>
      <c r="C38" s="2">
        <v>25</v>
      </c>
      <c r="D38" s="6" t="s">
        <v>19</v>
      </c>
      <c r="E38" s="6">
        <v>1</v>
      </c>
      <c r="F38" s="11">
        <v>8.6</v>
      </c>
      <c r="G38" s="6">
        <v>3.3</v>
      </c>
      <c r="H38" s="11">
        <f t="shared" si="45"/>
        <v>3.3</v>
      </c>
      <c r="I38" s="12">
        <v>0.32083333333333341</v>
      </c>
      <c r="J38" s="11">
        <f t="shared" si="46"/>
        <v>12</v>
      </c>
      <c r="K38" s="12">
        <f t="shared" si="38"/>
        <v>11.7</v>
      </c>
      <c r="L38" s="13">
        <f t="shared" si="39"/>
        <v>3.51</v>
      </c>
      <c r="M38" s="12">
        <f t="shared" si="40"/>
        <v>16.168766443461823</v>
      </c>
      <c r="N38" s="12">
        <f t="shared" si="41"/>
        <v>4.4687664434618242</v>
      </c>
      <c r="O38" s="12">
        <f t="shared" si="42"/>
        <v>38.194584986853201</v>
      </c>
      <c r="P38" s="12">
        <f t="shared" si="43"/>
        <v>2.0409720256268676E-2</v>
      </c>
      <c r="Q38" s="12">
        <f t="shared" si="44"/>
        <v>1.381945849868532</v>
      </c>
    </row>
    <row r="39" spans="1:17">
      <c r="A39" s="10">
        <f t="shared" si="47"/>
        <v>32</v>
      </c>
      <c r="B39" s="19" t="s">
        <v>86</v>
      </c>
      <c r="C39" s="2">
        <v>25</v>
      </c>
      <c r="D39" s="6" t="s">
        <v>7</v>
      </c>
      <c r="E39" s="6">
        <v>1</v>
      </c>
      <c r="F39" s="11">
        <v>7.4</v>
      </c>
      <c r="G39" s="6">
        <v>1.5</v>
      </c>
      <c r="H39" s="11">
        <f t="shared" si="45"/>
        <v>1.5</v>
      </c>
      <c r="I39" s="12">
        <v>7.0789473684210527E-2</v>
      </c>
      <c r="J39" s="11">
        <f t="shared" si="46"/>
        <v>12</v>
      </c>
      <c r="K39" s="12">
        <f t="shared" si="38"/>
        <v>10.5</v>
      </c>
      <c r="L39" s="13">
        <f t="shared" si="39"/>
        <v>3.1500000000000004</v>
      </c>
      <c r="M39" s="12">
        <f t="shared" si="40"/>
        <v>15.083096390660293</v>
      </c>
      <c r="N39" s="12">
        <f t="shared" si="41"/>
        <v>4.5830963906602928</v>
      </c>
      <c r="O39" s="12">
        <f t="shared" si="42"/>
        <v>43.648537053907546</v>
      </c>
      <c r="P39" s="12">
        <f t="shared" si="43"/>
        <v>9.944907604839185E-3</v>
      </c>
      <c r="Q39" s="12">
        <f t="shared" si="44"/>
        <v>1.4364853705390754</v>
      </c>
    </row>
    <row r="40" spans="1:17">
      <c r="A40" s="10">
        <f t="shared" si="47"/>
        <v>33</v>
      </c>
      <c r="B40" s="19" t="s">
        <v>109</v>
      </c>
      <c r="C40" s="2">
        <v>25</v>
      </c>
      <c r="D40" s="6" t="s">
        <v>19</v>
      </c>
      <c r="E40" s="6">
        <v>1</v>
      </c>
      <c r="F40" s="11">
        <v>8.6</v>
      </c>
      <c r="G40" s="6">
        <v>4.5</v>
      </c>
      <c r="H40" s="11">
        <f t="shared" si="45"/>
        <v>4.5</v>
      </c>
      <c r="I40" s="12">
        <v>0.36388888888888882</v>
      </c>
      <c r="J40" s="11">
        <f t="shared" si="46"/>
        <v>12</v>
      </c>
      <c r="K40" s="12">
        <f t="shared" si="38"/>
        <v>11.7</v>
      </c>
      <c r="L40" s="13">
        <f t="shared" si="39"/>
        <v>3.51</v>
      </c>
      <c r="M40" s="12">
        <f t="shared" si="40"/>
        <v>16.168766443461823</v>
      </c>
      <c r="N40" s="12">
        <f t="shared" si="41"/>
        <v>4.4687664434618242</v>
      </c>
      <c r="O40" s="12">
        <f t="shared" si="42"/>
        <v>38.194584986853201</v>
      </c>
      <c r="P40" s="12">
        <f t="shared" si="43"/>
        <v>2.7831436713093648E-2</v>
      </c>
      <c r="Q40" s="12">
        <f t="shared" si="44"/>
        <v>1.381945849868532</v>
      </c>
    </row>
    <row r="41" spans="1:17">
      <c r="A41" s="10">
        <f t="shared" si="47"/>
        <v>34</v>
      </c>
      <c r="B41" s="19" t="s">
        <v>88</v>
      </c>
      <c r="C41" s="2">
        <v>25</v>
      </c>
      <c r="D41" s="6" t="s">
        <v>19</v>
      </c>
      <c r="E41" s="6">
        <v>1</v>
      </c>
      <c r="F41" s="11">
        <v>8.6</v>
      </c>
      <c r="G41" s="6">
        <v>3.5</v>
      </c>
      <c r="H41" s="11">
        <f t="shared" si="45"/>
        <v>3.5</v>
      </c>
      <c r="I41" s="12">
        <v>0.43333333333333335</v>
      </c>
      <c r="J41" s="11">
        <f t="shared" si="46"/>
        <v>12</v>
      </c>
      <c r="K41" s="12">
        <f t="shared" si="38"/>
        <v>11.7</v>
      </c>
      <c r="L41" s="13">
        <f t="shared" si="39"/>
        <v>3.51</v>
      </c>
      <c r="M41" s="12">
        <f t="shared" si="40"/>
        <v>16.168766443461823</v>
      </c>
      <c r="N41" s="12">
        <f t="shared" si="41"/>
        <v>4.4687664434618242</v>
      </c>
      <c r="O41" s="12">
        <f t="shared" si="42"/>
        <v>38.194584986853201</v>
      </c>
      <c r="P41" s="12">
        <f t="shared" si="43"/>
        <v>2.1646672999072841E-2</v>
      </c>
      <c r="Q41" s="12">
        <f t="shared" si="44"/>
        <v>1.381945849868532</v>
      </c>
    </row>
    <row r="42" spans="1:17">
      <c r="A42" s="10">
        <f t="shared" si="47"/>
        <v>35</v>
      </c>
      <c r="B42" s="19" t="s">
        <v>118</v>
      </c>
      <c r="C42" s="2" t="s">
        <v>26</v>
      </c>
      <c r="D42" s="6" t="s">
        <v>7</v>
      </c>
      <c r="E42" s="6">
        <v>1</v>
      </c>
      <c r="F42" s="11">
        <v>3.7</v>
      </c>
      <c r="G42" s="6">
        <v>1.5</v>
      </c>
      <c r="H42" s="11">
        <f t="shared" si="45"/>
        <v>1.5</v>
      </c>
      <c r="I42" s="12">
        <v>7.6068376068376062E-2</v>
      </c>
      <c r="J42" s="11">
        <f t="shared" si="46"/>
        <v>12</v>
      </c>
      <c r="K42" s="12">
        <f t="shared" si="38"/>
        <v>6.8000000000000007</v>
      </c>
      <c r="L42" s="13">
        <f t="shared" si="39"/>
        <v>2.0400000000000005</v>
      </c>
      <c r="M42" s="12">
        <f t="shared" si="40"/>
        <v>11.856119316580941</v>
      </c>
      <c r="N42" s="12">
        <f t="shared" si="41"/>
        <v>5.0561193165809399</v>
      </c>
      <c r="O42" s="12">
        <f t="shared" si="42"/>
        <v>74.354695832072636</v>
      </c>
      <c r="P42" s="12">
        <f t="shared" si="43"/>
        <v>1.2651694538045263E-2</v>
      </c>
      <c r="Q42" s="12">
        <f t="shared" si="44"/>
        <v>1.7435469583207264</v>
      </c>
    </row>
    <row r="43" spans="1:17">
      <c r="A43" s="10">
        <f t="shared" si="47"/>
        <v>36</v>
      </c>
      <c r="B43" s="19" t="s">
        <v>80</v>
      </c>
      <c r="C43" s="2">
        <v>20</v>
      </c>
      <c r="D43" s="6" t="s">
        <v>19</v>
      </c>
      <c r="E43" s="6">
        <v>1</v>
      </c>
      <c r="F43" s="11">
        <v>9.5</v>
      </c>
      <c r="G43" s="6">
        <v>3.3</v>
      </c>
      <c r="H43" s="11">
        <f t="shared" si="45"/>
        <v>3.3</v>
      </c>
      <c r="I43" s="12">
        <v>0.36388888888888882</v>
      </c>
      <c r="J43" s="11">
        <f t="shared" si="46"/>
        <v>15</v>
      </c>
      <c r="K43" s="12">
        <f t="shared" si="38"/>
        <v>13.375</v>
      </c>
      <c r="L43" s="13">
        <f t="shared" si="39"/>
        <v>3.21</v>
      </c>
      <c r="M43" s="12">
        <f t="shared" si="40"/>
        <v>19.078642801228774</v>
      </c>
      <c r="N43" s="12">
        <f t="shared" si="41"/>
        <v>5.7036428012287743</v>
      </c>
      <c r="O43" s="12">
        <f t="shared" si="42"/>
        <v>42.644058326944105</v>
      </c>
      <c r="P43" s="12">
        <f t="shared" si="43"/>
        <v>1.7296827842426303E-2</v>
      </c>
      <c r="Q43" s="12">
        <f t="shared" si="44"/>
        <v>1.4264405832694411</v>
      </c>
    </row>
    <row r="44" spans="1:17">
      <c r="A44" s="10">
        <f t="shared" si="47"/>
        <v>37</v>
      </c>
      <c r="B44" s="19" t="s">
        <v>89</v>
      </c>
      <c r="C44" s="2">
        <v>20</v>
      </c>
      <c r="D44" s="6" t="s">
        <v>19</v>
      </c>
      <c r="E44" s="6">
        <v>1</v>
      </c>
      <c r="F44" s="11">
        <v>9.5</v>
      </c>
      <c r="G44" s="6">
        <v>3.3</v>
      </c>
      <c r="H44" s="11">
        <f t="shared" si="45"/>
        <v>3.3</v>
      </c>
      <c r="I44" s="12">
        <v>0.44122807017543858</v>
      </c>
      <c r="J44" s="11">
        <f t="shared" si="46"/>
        <v>15</v>
      </c>
      <c r="K44" s="12">
        <f t="shared" si="38"/>
        <v>13.375</v>
      </c>
      <c r="L44" s="13">
        <f t="shared" si="39"/>
        <v>3.21</v>
      </c>
      <c r="M44" s="12">
        <f t="shared" si="40"/>
        <v>19.078642801228774</v>
      </c>
      <c r="N44" s="12">
        <f t="shared" si="41"/>
        <v>5.7036428012287743</v>
      </c>
      <c r="O44" s="12">
        <f t="shared" si="42"/>
        <v>42.644058326944105</v>
      </c>
      <c r="P44" s="12">
        <f t="shared" si="43"/>
        <v>1.7296827842426303E-2</v>
      </c>
      <c r="Q44" s="12">
        <f t="shared" si="44"/>
        <v>1.4264405832694411</v>
      </c>
    </row>
    <row r="45" spans="1:17">
      <c r="A45" s="10">
        <f t="shared" si="47"/>
        <v>38</v>
      </c>
      <c r="B45" s="19" t="s">
        <v>90</v>
      </c>
      <c r="C45" s="2">
        <v>20</v>
      </c>
      <c r="D45" s="6" t="s">
        <v>19</v>
      </c>
      <c r="E45" s="6">
        <v>1</v>
      </c>
      <c r="F45" s="11">
        <v>6.8</v>
      </c>
      <c r="G45" s="6">
        <v>3.3</v>
      </c>
      <c r="H45" s="11">
        <f t="shared" si="45"/>
        <v>3.3</v>
      </c>
      <c r="I45" s="12">
        <v>0.45769230769230773</v>
      </c>
      <c r="J45" s="11">
        <f t="shared" si="46"/>
        <v>15</v>
      </c>
      <c r="K45" s="12">
        <f t="shared" si="38"/>
        <v>10.675000000000001</v>
      </c>
      <c r="L45" s="13">
        <f t="shared" si="39"/>
        <v>2.5620000000000003</v>
      </c>
      <c r="M45" s="12">
        <f t="shared" si="40"/>
        <v>16.685077776243578</v>
      </c>
      <c r="N45" s="12">
        <f t="shared" si="41"/>
        <v>6.0100777762435769</v>
      </c>
      <c r="O45" s="12">
        <f t="shared" si="42"/>
        <v>56.300494391040537</v>
      </c>
      <c r="P45" s="12">
        <f t="shared" si="43"/>
        <v>1.9778151736868626E-2</v>
      </c>
      <c r="Q45" s="12">
        <f t="shared" si="44"/>
        <v>1.5630049439104052</v>
      </c>
    </row>
    <row r="46" spans="1:17">
      <c r="A46" s="10">
        <f t="shared" si="47"/>
        <v>39</v>
      </c>
      <c r="B46" s="19" t="s">
        <v>27</v>
      </c>
      <c r="C46" s="2" t="s">
        <v>16</v>
      </c>
      <c r="D46" s="6" t="s">
        <v>9</v>
      </c>
      <c r="E46" s="6">
        <v>1</v>
      </c>
      <c r="F46" s="11">
        <v>6.8</v>
      </c>
      <c r="G46" s="6">
        <v>2</v>
      </c>
      <c r="H46" s="11">
        <f t="shared" si="45"/>
        <v>2</v>
      </c>
      <c r="I46" s="12">
        <v>0.20811965811965813</v>
      </c>
      <c r="J46" s="11">
        <f t="shared" si="46"/>
        <v>15</v>
      </c>
      <c r="K46" s="12">
        <f t="shared" si="38"/>
        <v>10.675000000000001</v>
      </c>
      <c r="L46" s="13">
        <f t="shared" si="39"/>
        <v>2.5620000000000003</v>
      </c>
      <c r="M46" s="12">
        <f t="shared" si="40"/>
        <v>16.685077776243578</v>
      </c>
      <c r="N46" s="12">
        <f t="shared" si="41"/>
        <v>6.0100777762435769</v>
      </c>
      <c r="O46" s="12">
        <f t="shared" si="42"/>
        <v>56.300494391040537</v>
      </c>
      <c r="P46" s="12">
        <f t="shared" si="43"/>
        <v>1.1986758628405227E-2</v>
      </c>
      <c r="Q46" s="12">
        <f t="shared" si="44"/>
        <v>1.5630049439104052</v>
      </c>
    </row>
    <row r="47" spans="1:17">
      <c r="A47" s="10">
        <f t="shared" si="47"/>
        <v>40</v>
      </c>
      <c r="B47" s="19" t="s">
        <v>62</v>
      </c>
      <c r="C47" s="2" t="s">
        <v>28</v>
      </c>
      <c r="D47" s="6" t="s">
        <v>9</v>
      </c>
      <c r="E47" s="6">
        <v>1</v>
      </c>
      <c r="F47" s="11">
        <v>5.8</v>
      </c>
      <c r="G47" s="6">
        <v>2</v>
      </c>
      <c r="H47" s="11">
        <f t="shared" si="45"/>
        <v>2</v>
      </c>
      <c r="I47" s="12">
        <v>0.20811965811965813</v>
      </c>
      <c r="J47" s="11">
        <f t="shared" si="46"/>
        <v>20</v>
      </c>
      <c r="K47" s="12">
        <f t="shared" si="38"/>
        <v>10.966666666666667</v>
      </c>
      <c r="L47" s="13">
        <f t="shared" si="39"/>
        <v>1.9740000000000002</v>
      </c>
      <c r="M47" s="12">
        <f t="shared" si="40"/>
        <v>19.452059681151272</v>
      </c>
      <c r="N47" s="12">
        <f t="shared" si="41"/>
        <v>8.4853930144846057</v>
      </c>
      <c r="O47" s="12">
        <f t="shared" si="42"/>
        <v>77.374404387397618</v>
      </c>
      <c r="P47" s="12">
        <f t="shared" si="43"/>
        <v>1.0281687557940034E-2</v>
      </c>
      <c r="Q47" s="12">
        <f t="shared" si="44"/>
        <v>1.7737440438739762</v>
      </c>
    </row>
    <row r="48" spans="1:17">
      <c r="A48" s="10">
        <f t="shared" si="47"/>
        <v>41</v>
      </c>
      <c r="B48" s="19" t="s">
        <v>29</v>
      </c>
      <c r="C48" s="2">
        <v>10</v>
      </c>
      <c r="D48" s="6" t="s">
        <v>25</v>
      </c>
      <c r="E48" s="6">
        <v>1</v>
      </c>
      <c r="F48" s="11">
        <v>13</v>
      </c>
      <c r="G48" s="6">
        <v>6</v>
      </c>
      <c r="H48" s="11">
        <f t="shared" si="45"/>
        <v>6</v>
      </c>
      <c r="I48" s="12">
        <v>0.84914529914529913</v>
      </c>
      <c r="J48" s="11">
        <f t="shared" si="46"/>
        <v>30</v>
      </c>
      <c r="K48" s="12">
        <f t="shared" si="38"/>
        <v>20.75</v>
      </c>
      <c r="L48" s="13">
        <f t="shared" si="39"/>
        <v>2.4900000000000002</v>
      </c>
      <c r="M48" s="12">
        <f t="shared" si="40"/>
        <v>32.848351843367055</v>
      </c>
      <c r="N48" s="12">
        <f t="shared" si="41"/>
        <v>12.098351843367055</v>
      </c>
      <c r="O48" s="12">
        <f t="shared" si="42"/>
        <v>58.305310088515924</v>
      </c>
      <c r="P48" s="12">
        <f t="shared" si="43"/>
        <v>1.8265756615766276E-2</v>
      </c>
      <c r="Q48" s="12">
        <f t="shared" si="44"/>
        <v>1.5830531008851594</v>
      </c>
    </row>
    <row r="49" spans="1:17">
      <c r="A49" s="10">
        <f t="shared" si="47"/>
        <v>42</v>
      </c>
      <c r="B49" s="19" t="s">
        <v>30</v>
      </c>
      <c r="C49" s="2" t="s">
        <v>31</v>
      </c>
      <c r="D49" s="6" t="s">
        <v>19</v>
      </c>
      <c r="E49" s="6">
        <v>1</v>
      </c>
      <c r="F49" s="11">
        <v>8.5</v>
      </c>
      <c r="G49" s="6">
        <v>4</v>
      </c>
      <c r="H49" s="11">
        <f t="shared" si="45"/>
        <v>4</v>
      </c>
      <c r="I49" s="12">
        <v>0.45769230769230773</v>
      </c>
      <c r="J49" s="11">
        <f t="shared" si="46"/>
        <v>30</v>
      </c>
      <c r="K49" s="12">
        <f t="shared" si="38"/>
        <v>16.25</v>
      </c>
      <c r="L49" s="13">
        <f t="shared" si="39"/>
        <v>1.95</v>
      </c>
      <c r="M49" s="12">
        <f t="shared" si="40"/>
        <v>29.010576030587565</v>
      </c>
      <c r="N49" s="12">
        <f t="shared" si="41"/>
        <v>12.760576030587565</v>
      </c>
      <c r="O49" s="12">
        <f t="shared" si="42"/>
        <v>78.526621726692696</v>
      </c>
      <c r="P49" s="12">
        <f t="shared" si="43"/>
        <v>1.378807506539189E-2</v>
      </c>
      <c r="Q49" s="12">
        <f t="shared" si="44"/>
        <v>1.7852662172669271</v>
      </c>
    </row>
    <row r="50" spans="1:17">
      <c r="A50" s="10">
        <f t="shared" si="47"/>
        <v>43</v>
      </c>
      <c r="B50" s="19" t="s">
        <v>32</v>
      </c>
      <c r="C50" s="2" t="s">
        <v>31</v>
      </c>
      <c r="D50" s="6" t="s">
        <v>19</v>
      </c>
      <c r="E50" s="6">
        <v>1</v>
      </c>
      <c r="F50" s="11">
        <v>8.5</v>
      </c>
      <c r="G50" s="6">
        <v>4</v>
      </c>
      <c r="H50" s="11">
        <f t="shared" si="45"/>
        <v>4</v>
      </c>
      <c r="I50" s="12">
        <v>0.45769230769230773</v>
      </c>
      <c r="J50" s="11">
        <f t="shared" si="46"/>
        <v>30</v>
      </c>
      <c r="K50" s="12">
        <f t="shared" si="38"/>
        <v>16.25</v>
      </c>
      <c r="L50" s="13">
        <f t="shared" si="39"/>
        <v>1.95</v>
      </c>
      <c r="M50" s="12">
        <f t="shared" si="40"/>
        <v>29.010576030587565</v>
      </c>
      <c r="N50" s="12">
        <f t="shared" si="41"/>
        <v>12.760576030587565</v>
      </c>
      <c r="O50" s="12">
        <f t="shared" si="42"/>
        <v>78.526621726692696</v>
      </c>
      <c r="P50" s="12">
        <f t="shared" si="43"/>
        <v>1.378807506539189E-2</v>
      </c>
      <c r="Q50" s="12">
        <f t="shared" si="44"/>
        <v>1.7852662172669271</v>
      </c>
    </row>
    <row r="51" spans="1:17">
      <c r="A51" s="10">
        <f t="shared" si="47"/>
        <v>44</v>
      </c>
      <c r="B51" s="19" t="s">
        <v>33</v>
      </c>
      <c r="C51" s="2" t="s">
        <v>31</v>
      </c>
      <c r="D51" s="6" t="s">
        <v>9</v>
      </c>
      <c r="E51" s="6">
        <v>1</v>
      </c>
      <c r="F51" s="11">
        <v>11.5</v>
      </c>
      <c r="G51" s="6">
        <v>1.8</v>
      </c>
      <c r="H51" s="11">
        <f t="shared" si="45"/>
        <v>1.8</v>
      </c>
      <c r="I51" s="12">
        <v>0.20811965811965813</v>
      </c>
      <c r="J51" s="11">
        <f t="shared" si="46"/>
        <v>30</v>
      </c>
      <c r="K51" s="12">
        <f t="shared" si="38"/>
        <v>19.25</v>
      </c>
      <c r="L51" s="13">
        <f t="shared" si="39"/>
        <v>2.31</v>
      </c>
      <c r="M51" s="12">
        <f t="shared" si="40"/>
        <v>31.553766167051926</v>
      </c>
      <c r="N51" s="12">
        <f t="shared" si="41"/>
        <v>12.303766167051926</v>
      </c>
      <c r="O51" s="12">
        <f t="shared" si="42"/>
        <v>63.915668400269745</v>
      </c>
      <c r="P51" s="12">
        <f t="shared" si="43"/>
        <v>5.7045488341088716E-3</v>
      </c>
      <c r="Q51" s="12">
        <f t="shared" si="44"/>
        <v>1.6391566840026974</v>
      </c>
    </row>
    <row r="52" spans="1:17">
      <c r="A52" s="10">
        <f t="shared" si="47"/>
        <v>45</v>
      </c>
      <c r="B52" s="19" t="s">
        <v>34</v>
      </c>
      <c r="C52" s="2" t="s">
        <v>31</v>
      </c>
      <c r="D52" s="6" t="s">
        <v>9</v>
      </c>
      <c r="E52" s="6">
        <v>1</v>
      </c>
      <c r="F52" s="11">
        <v>8.5</v>
      </c>
      <c r="G52" s="6">
        <v>1.8</v>
      </c>
      <c r="H52" s="11">
        <f t="shared" si="45"/>
        <v>1.8</v>
      </c>
      <c r="I52" s="12">
        <v>0.20811965811965813</v>
      </c>
      <c r="J52" s="11">
        <f t="shared" si="46"/>
        <v>30</v>
      </c>
      <c r="K52" s="12">
        <f t="shared" si="38"/>
        <v>16.25</v>
      </c>
      <c r="L52" s="13">
        <f t="shared" si="39"/>
        <v>1.95</v>
      </c>
      <c r="M52" s="12">
        <f t="shared" si="40"/>
        <v>29.010576030587565</v>
      </c>
      <c r="N52" s="12">
        <f t="shared" si="41"/>
        <v>12.760576030587565</v>
      </c>
      <c r="O52" s="12">
        <f t="shared" si="42"/>
        <v>78.526621726692696</v>
      </c>
      <c r="P52" s="12">
        <f t="shared" si="43"/>
        <v>6.2046337794263509E-3</v>
      </c>
      <c r="Q52" s="12">
        <f t="shared" si="44"/>
        <v>1.7852662172669271</v>
      </c>
    </row>
    <row r="53" spans="1:17">
      <c r="A53" s="10">
        <f t="shared" si="47"/>
        <v>46</v>
      </c>
      <c r="B53" s="19" t="s">
        <v>35</v>
      </c>
      <c r="C53" s="2" t="s">
        <v>31</v>
      </c>
      <c r="D53" s="6" t="s">
        <v>19</v>
      </c>
      <c r="E53" s="6">
        <v>1</v>
      </c>
      <c r="F53" s="11">
        <v>12.8</v>
      </c>
      <c r="G53" s="6">
        <v>4.3</v>
      </c>
      <c r="H53" s="11">
        <f t="shared" si="45"/>
        <v>4.3</v>
      </c>
      <c r="I53" s="12">
        <v>0.45769230769230773</v>
      </c>
      <c r="J53" s="11">
        <f t="shared" si="46"/>
        <v>30</v>
      </c>
      <c r="K53" s="12">
        <f t="shared" si="38"/>
        <v>20.55</v>
      </c>
      <c r="L53" s="13">
        <f t="shared" si="39"/>
        <v>2.4660000000000002</v>
      </c>
      <c r="M53" s="12">
        <f t="shared" si="40"/>
        <v>32.674911247133373</v>
      </c>
      <c r="N53" s="12">
        <f t="shared" si="41"/>
        <v>12.124911247133372</v>
      </c>
      <c r="O53" s="12">
        <f t="shared" si="42"/>
        <v>59.002001202595487</v>
      </c>
      <c r="P53" s="12">
        <f t="shared" si="43"/>
        <v>1.3159943932142268E-2</v>
      </c>
      <c r="Q53" s="12">
        <f t="shared" si="44"/>
        <v>1.5900200120259549</v>
      </c>
    </row>
    <row r="54" spans="1:17">
      <c r="A54" s="10">
        <f t="shared" si="47"/>
        <v>47</v>
      </c>
      <c r="B54" s="19" t="s">
        <v>111</v>
      </c>
      <c r="C54" s="2">
        <v>10</v>
      </c>
      <c r="D54" s="6" t="s">
        <v>7</v>
      </c>
      <c r="E54" s="6">
        <v>1</v>
      </c>
      <c r="F54" s="11">
        <v>8.5</v>
      </c>
      <c r="G54" s="6">
        <v>1.5</v>
      </c>
      <c r="H54" s="11">
        <f t="shared" si="45"/>
        <v>1.5</v>
      </c>
      <c r="I54" s="12">
        <v>8.8333333333333305E-2</v>
      </c>
      <c r="J54" s="11">
        <f t="shared" ref="J54" si="48">100/C54*3</f>
        <v>30</v>
      </c>
      <c r="K54" s="12">
        <f t="shared" ref="K54" si="49">F54+$I$2*J54/3.6</f>
        <v>16.25</v>
      </c>
      <c r="L54" s="13">
        <f t="shared" ref="L54" si="50">K54*3.6/J54</f>
        <v>1.95</v>
      </c>
      <c r="M54" s="12">
        <f t="shared" ref="M54" si="51">K54/(1+(EXP(-L54*E54)-1)/L54/E54)</f>
        <v>29.010576030587565</v>
      </c>
      <c r="N54" s="12">
        <f t="shared" ref="N54" si="52">M54-K54</f>
        <v>12.760576030587565</v>
      </c>
      <c r="O54" s="12">
        <f t="shared" ref="O54" si="53">N54/K54*100</f>
        <v>78.526621726692696</v>
      </c>
      <c r="P54" s="12">
        <f t="shared" ref="P54" si="54">$F$2*H54/M54</f>
        <v>5.1705281495219588E-3</v>
      </c>
      <c r="Q54" s="12">
        <f t="shared" ref="Q54" si="55">M54/K54</f>
        <v>1.7852662172669271</v>
      </c>
    </row>
    <row r="55" spans="1:17">
      <c r="A55" s="10">
        <f t="shared" si="47"/>
        <v>48</v>
      </c>
      <c r="B55" s="19" t="s">
        <v>36</v>
      </c>
      <c r="C55" s="2" t="s">
        <v>37</v>
      </c>
      <c r="D55" s="6" t="s">
        <v>9</v>
      </c>
      <c r="E55" s="6">
        <v>1</v>
      </c>
      <c r="F55" s="11">
        <v>7.55</v>
      </c>
      <c r="G55" s="6">
        <v>2.2999999999999998</v>
      </c>
      <c r="H55" s="11">
        <f t="shared" si="45"/>
        <v>2.2999999999999998</v>
      </c>
      <c r="I55" s="12">
        <v>0.20811965811965813</v>
      </c>
      <c r="J55" s="11">
        <f t="shared" si="46"/>
        <v>37.5</v>
      </c>
      <c r="K55" s="12">
        <f t="shared" si="38"/>
        <v>17.237500000000001</v>
      </c>
      <c r="L55" s="13">
        <f t="shared" si="39"/>
        <v>1.6548000000000003</v>
      </c>
      <c r="M55" s="12">
        <f t="shared" si="40"/>
        <v>33.719817984889488</v>
      </c>
      <c r="N55" s="12">
        <f t="shared" si="41"/>
        <v>16.482317984889487</v>
      </c>
      <c r="O55" s="12">
        <f t="shared" si="42"/>
        <v>95.618958578039084</v>
      </c>
      <c r="P55" s="12">
        <f t="shared" si="43"/>
        <v>6.820914635513973E-3</v>
      </c>
      <c r="Q55" s="12">
        <f t="shared" si="44"/>
        <v>1.9561895857803908</v>
      </c>
    </row>
    <row r="56" spans="1:17">
      <c r="A56" s="10">
        <f t="shared" si="47"/>
        <v>49</v>
      </c>
      <c r="B56" s="19" t="s">
        <v>38</v>
      </c>
      <c r="C56" s="2">
        <v>7</v>
      </c>
      <c r="D56" s="6" t="s">
        <v>25</v>
      </c>
      <c r="E56" s="6">
        <v>1</v>
      </c>
      <c r="F56" s="11">
        <v>22.857142857142854</v>
      </c>
      <c r="G56" s="6">
        <v>7</v>
      </c>
      <c r="H56" s="11">
        <f t="shared" si="45"/>
        <v>7</v>
      </c>
      <c r="I56" s="12">
        <v>0.84914529914529913</v>
      </c>
      <c r="J56" s="11">
        <f t="shared" si="46"/>
        <v>42.857142857142861</v>
      </c>
      <c r="K56" s="12">
        <f t="shared" si="38"/>
        <v>33.928571428571431</v>
      </c>
      <c r="L56" s="13">
        <f t="shared" si="39"/>
        <v>2.85</v>
      </c>
      <c r="M56" s="12">
        <f t="shared" si="40"/>
        <v>50.683605320107361</v>
      </c>
      <c r="N56" s="12">
        <f t="shared" si="41"/>
        <v>16.75503389153593</v>
      </c>
      <c r="O56" s="12">
        <f t="shared" si="42"/>
        <v>49.38325778557958</v>
      </c>
      <c r="P56" s="12">
        <f t="shared" si="43"/>
        <v>1.3811172184357096E-2</v>
      </c>
      <c r="Q56" s="12">
        <f t="shared" si="44"/>
        <v>1.4938325778557957</v>
      </c>
    </row>
    <row r="57" spans="1:17">
      <c r="A57" s="10">
        <f t="shared" si="47"/>
        <v>50</v>
      </c>
      <c r="B57" s="19" t="s">
        <v>39</v>
      </c>
      <c r="C57" s="2" t="s">
        <v>11</v>
      </c>
      <c r="D57" s="6" t="s">
        <v>25</v>
      </c>
      <c r="E57" s="6">
        <v>1</v>
      </c>
      <c r="F57" s="11">
        <v>35</v>
      </c>
      <c r="G57" s="6">
        <v>8</v>
      </c>
      <c r="H57" s="11">
        <f t="shared" si="45"/>
        <v>8</v>
      </c>
      <c r="I57" s="12">
        <v>0.84914529914529913</v>
      </c>
      <c r="J57" s="11">
        <f t="shared" si="46"/>
        <v>150</v>
      </c>
      <c r="K57" s="12">
        <f t="shared" si="38"/>
        <v>73.75</v>
      </c>
      <c r="L57" s="13">
        <f t="shared" si="39"/>
        <v>1.77</v>
      </c>
      <c r="M57" s="12">
        <f t="shared" si="40"/>
        <v>138.82050459918165</v>
      </c>
      <c r="N57" s="12">
        <f t="shared" si="41"/>
        <v>65.070504599181646</v>
      </c>
      <c r="O57" s="12">
        <f t="shared" si="42"/>
        <v>88.23119267685648</v>
      </c>
      <c r="P57" s="12">
        <f t="shared" si="43"/>
        <v>5.7628374303194691E-3</v>
      </c>
      <c r="Q57" s="12">
        <f t="shared" si="44"/>
        <v>1.8823119267685646</v>
      </c>
    </row>
    <row r="58" spans="1:17">
      <c r="A58" s="10">
        <f t="shared" si="47"/>
        <v>51</v>
      </c>
      <c r="B58" s="23" t="s">
        <v>73</v>
      </c>
      <c r="C58" s="6">
        <v>20</v>
      </c>
      <c r="D58" s="11" t="s">
        <v>117</v>
      </c>
      <c r="E58" s="6">
        <v>1</v>
      </c>
      <c r="F58" s="11">
        <v>9.5</v>
      </c>
      <c r="G58" s="11">
        <v>3</v>
      </c>
      <c r="H58" s="11">
        <f t="shared" si="45"/>
        <v>3</v>
      </c>
      <c r="I58" s="12">
        <v>0.31932021466905208</v>
      </c>
      <c r="J58" s="11">
        <f t="shared" si="46"/>
        <v>15</v>
      </c>
      <c r="K58" s="12">
        <f t="shared" ref="K58:K62" si="56">F58+$I$2*J58/3.6</f>
        <v>13.375</v>
      </c>
      <c r="L58" s="13">
        <f t="shared" ref="L58:L62" si="57">K58*3.6/J58</f>
        <v>3.21</v>
      </c>
      <c r="M58" s="12">
        <f t="shared" ref="M58:M62" si="58">K58/(1+(EXP(-L58*E58)-1)/L58/E58)</f>
        <v>19.078642801228774</v>
      </c>
      <c r="N58" s="12">
        <f t="shared" ref="N58:N62" si="59">M58-K58</f>
        <v>5.7036428012287743</v>
      </c>
      <c r="O58" s="12">
        <f t="shared" ref="O58:O62" si="60">N58/K58*100</f>
        <v>42.644058326944105</v>
      </c>
      <c r="P58" s="12">
        <f t="shared" ref="P58:P62" si="61">$F$2*H58/M58</f>
        <v>1.5724388947660276E-2</v>
      </c>
      <c r="Q58" s="12">
        <f t="shared" ref="Q58:Q62" si="62">M58/K58</f>
        <v>1.4264405832694411</v>
      </c>
    </row>
    <row r="59" spans="1:17">
      <c r="A59" s="10">
        <f t="shared" si="47"/>
        <v>52</v>
      </c>
      <c r="B59" s="23" t="s">
        <v>112</v>
      </c>
      <c r="C59" s="6">
        <v>20</v>
      </c>
      <c r="D59" s="11" t="s">
        <v>116</v>
      </c>
      <c r="E59" s="6">
        <v>1</v>
      </c>
      <c r="F59" s="11">
        <v>9.5</v>
      </c>
      <c r="G59" s="11">
        <v>4.5</v>
      </c>
      <c r="H59" s="11">
        <f t="shared" si="45"/>
        <v>4.5</v>
      </c>
      <c r="I59" s="12">
        <v>0.47898032200357799</v>
      </c>
      <c r="J59" s="11">
        <f t="shared" si="46"/>
        <v>15</v>
      </c>
      <c r="K59" s="12">
        <f t="shared" si="56"/>
        <v>13.375</v>
      </c>
      <c r="L59" s="13">
        <f t="shared" si="57"/>
        <v>3.21</v>
      </c>
      <c r="M59" s="12">
        <f t="shared" si="58"/>
        <v>19.078642801228774</v>
      </c>
      <c r="N59" s="12">
        <f t="shared" si="59"/>
        <v>5.7036428012287743</v>
      </c>
      <c r="O59" s="12">
        <f t="shared" si="60"/>
        <v>42.644058326944105</v>
      </c>
      <c r="P59" s="12">
        <f t="shared" si="61"/>
        <v>2.3586583421490413E-2</v>
      </c>
      <c r="Q59" s="12">
        <f t="shared" si="62"/>
        <v>1.4264405832694411</v>
      </c>
    </row>
    <row r="60" spans="1:17">
      <c r="A60" s="10">
        <f t="shared" si="47"/>
        <v>53</v>
      </c>
      <c r="B60" s="23" t="s">
        <v>75</v>
      </c>
      <c r="C60" s="6">
        <v>20</v>
      </c>
      <c r="D60" s="11" t="s">
        <v>9</v>
      </c>
      <c r="E60" s="6">
        <v>1</v>
      </c>
      <c r="F60" s="11">
        <v>9.5</v>
      </c>
      <c r="G60" s="11">
        <v>2.5</v>
      </c>
      <c r="H60" s="11">
        <f t="shared" si="45"/>
        <v>2.5</v>
      </c>
      <c r="I60" s="12">
        <v>0.26610017889087673</v>
      </c>
      <c r="J60" s="11">
        <f t="shared" si="46"/>
        <v>15</v>
      </c>
      <c r="K60" s="12">
        <f t="shared" si="56"/>
        <v>13.375</v>
      </c>
      <c r="L60" s="13">
        <f t="shared" si="57"/>
        <v>3.21</v>
      </c>
      <c r="M60" s="12">
        <f t="shared" si="58"/>
        <v>19.078642801228774</v>
      </c>
      <c r="N60" s="12">
        <f t="shared" si="59"/>
        <v>5.7036428012287743</v>
      </c>
      <c r="O60" s="12">
        <f t="shared" si="60"/>
        <v>42.644058326944105</v>
      </c>
      <c r="P60" s="12">
        <f t="shared" si="61"/>
        <v>1.3103657456383562E-2</v>
      </c>
      <c r="Q60" s="12">
        <f t="shared" si="62"/>
        <v>1.4264405832694411</v>
      </c>
    </row>
    <row r="61" spans="1:17">
      <c r="A61" s="10">
        <f t="shared" si="47"/>
        <v>54</v>
      </c>
      <c r="B61" s="23" t="s">
        <v>114</v>
      </c>
      <c r="C61" s="6">
        <v>20</v>
      </c>
      <c r="D61" s="11" t="s">
        <v>9</v>
      </c>
      <c r="E61" s="6">
        <v>1</v>
      </c>
      <c r="F61" s="11">
        <v>9.5</v>
      </c>
      <c r="G61" s="11">
        <v>2.2999999999999998</v>
      </c>
      <c r="H61" s="11">
        <f t="shared" si="45"/>
        <v>2.2999999999999998</v>
      </c>
      <c r="I61" s="12">
        <v>0.20811965811965813</v>
      </c>
      <c r="J61" s="11">
        <f t="shared" si="46"/>
        <v>15</v>
      </c>
      <c r="K61" s="12">
        <f t="shared" si="56"/>
        <v>13.375</v>
      </c>
      <c r="L61" s="13">
        <f t="shared" si="57"/>
        <v>3.21</v>
      </c>
      <c r="M61" s="12">
        <f t="shared" si="58"/>
        <v>19.078642801228774</v>
      </c>
      <c r="N61" s="12">
        <f t="shared" si="59"/>
        <v>5.7036428012287743</v>
      </c>
      <c r="O61" s="12">
        <f t="shared" si="60"/>
        <v>42.644058326944105</v>
      </c>
      <c r="P61" s="12">
        <f t="shared" si="61"/>
        <v>1.2055364859872877E-2</v>
      </c>
      <c r="Q61" s="12">
        <f t="shared" si="62"/>
        <v>1.4264405832694411</v>
      </c>
    </row>
    <row r="62" spans="1:17" ht="15.75" thickBot="1">
      <c r="A62" s="14">
        <f t="shared" si="47"/>
        <v>55</v>
      </c>
      <c r="B62" s="24" t="s">
        <v>115</v>
      </c>
      <c r="C62" s="8">
        <v>20</v>
      </c>
      <c r="D62" s="18" t="s">
        <v>9</v>
      </c>
      <c r="E62" s="8">
        <v>1</v>
      </c>
      <c r="F62" s="18">
        <v>9.5</v>
      </c>
      <c r="G62" s="18">
        <v>2.2999999999999998</v>
      </c>
      <c r="H62" s="18">
        <f t="shared" si="45"/>
        <v>2.2999999999999998</v>
      </c>
      <c r="I62" s="15">
        <v>0.20811965811965813</v>
      </c>
      <c r="J62" s="18">
        <f t="shared" si="46"/>
        <v>15</v>
      </c>
      <c r="K62" s="15">
        <f t="shared" si="56"/>
        <v>13.375</v>
      </c>
      <c r="L62" s="16">
        <f t="shared" si="57"/>
        <v>3.21</v>
      </c>
      <c r="M62" s="15">
        <f t="shared" si="58"/>
        <v>19.078642801228774</v>
      </c>
      <c r="N62" s="15">
        <f t="shared" si="59"/>
        <v>5.7036428012287743</v>
      </c>
      <c r="O62" s="15">
        <f t="shared" si="60"/>
        <v>42.644058326944105</v>
      </c>
      <c r="P62" s="15">
        <f t="shared" si="61"/>
        <v>1.2055364859872877E-2</v>
      </c>
      <c r="Q62" s="15">
        <f t="shared" si="62"/>
        <v>1.4264405832694411</v>
      </c>
    </row>
    <row r="63" spans="1:17">
      <c r="K63" s="4"/>
      <c r="L63" s="4"/>
    </row>
    <row r="64" spans="1:17" ht="45.75" thickBot="1">
      <c r="A64" s="29" t="s">
        <v>65</v>
      </c>
      <c r="B64" s="31" t="s">
        <v>0</v>
      </c>
      <c r="C64" s="28" t="s">
        <v>1</v>
      </c>
      <c r="D64" s="28" t="s">
        <v>2</v>
      </c>
      <c r="E64" s="28" t="s">
        <v>3</v>
      </c>
      <c r="F64" s="28" t="s">
        <v>66</v>
      </c>
      <c r="G64" s="28" t="s">
        <v>4</v>
      </c>
      <c r="H64" s="28" t="s">
        <v>5</v>
      </c>
      <c r="I64" s="28" t="s">
        <v>127</v>
      </c>
      <c r="J64" s="28" t="s">
        <v>67</v>
      </c>
      <c r="K64" s="28" t="s">
        <v>124</v>
      </c>
      <c r="L64" s="28" t="s">
        <v>125</v>
      </c>
      <c r="M64" s="28" t="s">
        <v>69</v>
      </c>
      <c r="N64" s="28" t="s">
        <v>126</v>
      </c>
      <c r="O64" s="28" t="s">
        <v>70</v>
      </c>
      <c r="P64" s="28" t="s">
        <v>68</v>
      </c>
      <c r="Q64" s="28" t="s">
        <v>71</v>
      </c>
    </row>
    <row r="65" spans="1:17" ht="15.75" thickTop="1">
      <c r="A65" s="10">
        <f>A62+1</f>
        <v>56</v>
      </c>
      <c r="B65" s="25" t="s">
        <v>95</v>
      </c>
      <c r="C65" s="2">
        <v>150</v>
      </c>
      <c r="D65" s="6" t="s">
        <v>7</v>
      </c>
      <c r="E65" s="6">
        <v>2</v>
      </c>
      <c r="F65" s="11">
        <v>2.7</v>
      </c>
      <c r="G65" s="6">
        <v>1.5</v>
      </c>
      <c r="H65" s="11">
        <f t="shared" ref="H65:H81" si="63">E65*G65</f>
        <v>3</v>
      </c>
      <c r="I65" s="11">
        <v>7.6068376068376062E-2</v>
      </c>
      <c r="J65" s="11">
        <f>100/C65*3</f>
        <v>2</v>
      </c>
      <c r="K65" s="12">
        <f t="shared" ref="K65:K80" si="64">F65+$I$2*J65/3.6</f>
        <v>3.2166666666666668</v>
      </c>
      <c r="L65" s="13">
        <f t="shared" ref="L65:L80" si="65">K65*3.6/J65</f>
        <v>5.79</v>
      </c>
      <c r="M65" s="12">
        <f t="shared" ref="M65:M80" si="66">K65/(1+(EXP(-L65*E65)-1)/L65/E65)</f>
        <v>3.5206963210842113</v>
      </c>
      <c r="N65" s="12">
        <f t="shared" ref="N65:N80" si="67">M65-K65</f>
        <v>0.30402965441754448</v>
      </c>
      <c r="O65" s="12">
        <f t="shared" ref="O65:O80" si="68">N65/K65*100</f>
        <v>9.4516991010635589</v>
      </c>
      <c r="P65" s="12">
        <f t="shared" ref="P65:P80" si="69">$F$2*H65/M65</f>
        <v>8.5210416531356484E-2</v>
      </c>
      <c r="Q65" s="12">
        <f t="shared" ref="Q65:Q80" si="70">M65/K65</f>
        <v>1.0945169910106356</v>
      </c>
    </row>
    <row r="66" spans="1:17">
      <c r="A66" s="10">
        <f>A65+1</f>
        <v>57</v>
      </c>
      <c r="B66" s="25" t="s">
        <v>40</v>
      </c>
      <c r="C66" s="2">
        <v>150</v>
      </c>
      <c r="D66" s="6" t="s">
        <v>19</v>
      </c>
      <c r="E66" s="6">
        <v>2</v>
      </c>
      <c r="F66" s="11">
        <v>4</v>
      </c>
      <c r="G66" s="6">
        <v>3.3</v>
      </c>
      <c r="H66" s="11">
        <f t="shared" si="63"/>
        <v>6.6</v>
      </c>
      <c r="I66" s="11">
        <v>0.45769230769230773</v>
      </c>
      <c r="J66" s="11">
        <f t="shared" ref="J66:J80" si="71">100/C66*3</f>
        <v>2</v>
      </c>
      <c r="K66" s="12">
        <f t="shared" si="64"/>
        <v>4.5166666666666666</v>
      </c>
      <c r="L66" s="13">
        <f t="shared" si="65"/>
        <v>8.1300000000000008</v>
      </c>
      <c r="M66" s="12">
        <f t="shared" si="66"/>
        <v>4.8126474169334559</v>
      </c>
      <c r="N66" s="12">
        <f t="shared" si="67"/>
        <v>0.29598075026678927</v>
      </c>
      <c r="O66" s="12">
        <f t="shared" si="68"/>
        <v>6.5530793417001316</v>
      </c>
      <c r="P66" s="12">
        <f t="shared" si="69"/>
        <v>0.13713865629918548</v>
      </c>
      <c r="Q66" s="12">
        <f t="shared" si="70"/>
        <v>1.0655307934170013</v>
      </c>
    </row>
    <row r="67" spans="1:17">
      <c r="A67" s="10">
        <f t="shared" ref="A67:A81" si="72">A66+1</f>
        <v>58</v>
      </c>
      <c r="B67" s="25" t="s">
        <v>98</v>
      </c>
      <c r="C67" s="2">
        <v>120</v>
      </c>
      <c r="D67" s="6" t="s">
        <v>7</v>
      </c>
      <c r="E67" s="6">
        <v>2</v>
      </c>
      <c r="F67" s="11">
        <v>2.75</v>
      </c>
      <c r="G67" s="6">
        <v>1.3</v>
      </c>
      <c r="H67" s="11">
        <f t="shared" si="63"/>
        <v>2.6</v>
      </c>
      <c r="I67" s="11">
        <v>7.6068376068376062E-2</v>
      </c>
      <c r="J67" s="11">
        <f t="shared" si="71"/>
        <v>2.5</v>
      </c>
      <c r="K67" s="12">
        <f t="shared" si="64"/>
        <v>3.3958333333333335</v>
      </c>
      <c r="L67" s="13">
        <f t="shared" si="65"/>
        <v>4.8900000000000006</v>
      </c>
      <c r="M67" s="12">
        <f t="shared" si="66"/>
        <v>3.7825781335719015</v>
      </c>
      <c r="N67" s="12">
        <f t="shared" si="67"/>
        <v>0.38674480023856805</v>
      </c>
      <c r="O67" s="12">
        <f t="shared" si="68"/>
        <v>11.388803933405685</v>
      </c>
      <c r="P67" s="12">
        <f t="shared" si="69"/>
        <v>6.8736187546899696E-2</v>
      </c>
      <c r="Q67" s="12">
        <f t="shared" si="70"/>
        <v>1.1138880393340569</v>
      </c>
    </row>
    <row r="68" spans="1:17">
      <c r="A68" s="10">
        <f t="shared" si="72"/>
        <v>59</v>
      </c>
      <c r="B68" s="25" t="s">
        <v>41</v>
      </c>
      <c r="C68" s="2" t="s">
        <v>42</v>
      </c>
      <c r="D68" s="6" t="s">
        <v>7</v>
      </c>
      <c r="E68" s="6">
        <v>2</v>
      </c>
      <c r="F68" s="11">
        <v>2.75</v>
      </c>
      <c r="G68" s="6">
        <v>1.5</v>
      </c>
      <c r="H68" s="11">
        <f t="shared" si="63"/>
        <v>3</v>
      </c>
      <c r="I68" s="11">
        <v>7.6068376068376062E-2</v>
      </c>
      <c r="J68" s="11">
        <f t="shared" si="71"/>
        <v>2.5</v>
      </c>
      <c r="K68" s="12">
        <f t="shared" si="64"/>
        <v>3.3958333333333335</v>
      </c>
      <c r="L68" s="13">
        <f t="shared" si="65"/>
        <v>4.8900000000000006</v>
      </c>
      <c r="M68" s="12">
        <f t="shared" si="66"/>
        <v>3.7825781335719015</v>
      </c>
      <c r="N68" s="12">
        <f t="shared" si="67"/>
        <v>0.38674480023856805</v>
      </c>
      <c r="O68" s="12">
        <f t="shared" si="68"/>
        <v>11.388803933405685</v>
      </c>
      <c r="P68" s="12">
        <f t="shared" si="69"/>
        <v>7.9310985631038111E-2</v>
      </c>
      <c r="Q68" s="12">
        <f t="shared" si="70"/>
        <v>1.1138880393340569</v>
      </c>
    </row>
    <row r="69" spans="1:17">
      <c r="A69" s="10">
        <f t="shared" si="72"/>
        <v>60</v>
      </c>
      <c r="B69" s="25" t="s">
        <v>43</v>
      </c>
      <c r="C69" s="2">
        <v>100</v>
      </c>
      <c r="D69" s="6" t="s">
        <v>25</v>
      </c>
      <c r="E69" s="6">
        <v>2</v>
      </c>
      <c r="F69" s="11">
        <v>10.3</v>
      </c>
      <c r="G69" s="6">
        <v>7.8</v>
      </c>
      <c r="H69" s="11">
        <f t="shared" si="63"/>
        <v>15.6</v>
      </c>
      <c r="I69" s="11">
        <v>0.84914529914529913</v>
      </c>
      <c r="J69" s="11">
        <f t="shared" si="71"/>
        <v>3</v>
      </c>
      <c r="K69" s="12">
        <f t="shared" si="64"/>
        <v>11.075000000000001</v>
      </c>
      <c r="L69" s="13">
        <f t="shared" si="65"/>
        <v>13.290000000000001</v>
      </c>
      <c r="M69" s="12">
        <f t="shared" si="66"/>
        <v>11.507955433931475</v>
      </c>
      <c r="N69" s="12">
        <f t="shared" si="67"/>
        <v>0.43295543393147362</v>
      </c>
      <c r="O69" s="12">
        <f t="shared" si="68"/>
        <v>3.9093041438507772</v>
      </c>
      <c r="P69" s="12">
        <f t="shared" si="69"/>
        <v>0.1355583977498126</v>
      </c>
      <c r="Q69" s="12">
        <f t="shared" si="70"/>
        <v>1.0390930414385078</v>
      </c>
    </row>
    <row r="70" spans="1:17">
      <c r="A70" s="10">
        <f t="shared" si="72"/>
        <v>61</v>
      </c>
      <c r="B70" s="25" t="s">
        <v>96</v>
      </c>
      <c r="C70" s="2">
        <v>70</v>
      </c>
      <c r="D70" s="6" t="s">
        <v>7</v>
      </c>
      <c r="E70" s="6">
        <v>2</v>
      </c>
      <c r="F70" s="11">
        <v>2.9285714285714288</v>
      </c>
      <c r="G70" s="6">
        <v>1.5</v>
      </c>
      <c r="H70" s="11">
        <f t="shared" si="63"/>
        <v>3</v>
      </c>
      <c r="I70" s="11">
        <v>7.6068376068376062E-2</v>
      </c>
      <c r="J70" s="11">
        <f t="shared" si="71"/>
        <v>4.2857142857142856</v>
      </c>
      <c r="K70" s="12">
        <f t="shared" si="64"/>
        <v>4.0357142857142865</v>
      </c>
      <c r="L70" s="13">
        <f t="shared" si="65"/>
        <v>3.390000000000001</v>
      </c>
      <c r="M70" s="12">
        <f t="shared" si="66"/>
        <v>4.7330043015850052</v>
      </c>
      <c r="N70" s="12">
        <f t="shared" si="67"/>
        <v>0.6972900158707187</v>
      </c>
      <c r="O70" s="12">
        <f t="shared" si="68"/>
        <v>17.277982694141699</v>
      </c>
      <c r="P70" s="12">
        <f t="shared" si="69"/>
        <v>6.3384687797459843E-2</v>
      </c>
      <c r="Q70" s="12">
        <f t="shared" si="70"/>
        <v>1.1727798269414169</v>
      </c>
    </row>
    <row r="71" spans="1:17">
      <c r="A71" s="10">
        <f t="shared" si="72"/>
        <v>62</v>
      </c>
      <c r="B71" s="25" t="s">
        <v>44</v>
      </c>
      <c r="C71" s="2">
        <v>70</v>
      </c>
      <c r="D71" s="6" t="s">
        <v>19</v>
      </c>
      <c r="E71" s="6">
        <v>2</v>
      </c>
      <c r="F71" s="11">
        <v>5.4285714285714288</v>
      </c>
      <c r="G71" s="6">
        <v>3.3</v>
      </c>
      <c r="H71" s="11">
        <f t="shared" si="63"/>
        <v>6.6</v>
      </c>
      <c r="I71" s="11">
        <v>0.45769230769230773</v>
      </c>
      <c r="J71" s="11">
        <f t="shared" si="71"/>
        <v>4.2857142857142856</v>
      </c>
      <c r="K71" s="12">
        <f t="shared" si="64"/>
        <v>6.5357142857142865</v>
      </c>
      <c r="L71" s="13">
        <f t="shared" si="65"/>
        <v>5.4900000000000011</v>
      </c>
      <c r="M71" s="12">
        <f t="shared" si="66"/>
        <v>7.1905832000094634</v>
      </c>
      <c r="N71" s="12">
        <f t="shared" si="67"/>
        <v>0.65486891429517691</v>
      </c>
      <c r="O71" s="12">
        <f t="shared" si="68"/>
        <v>10.01985224058194</v>
      </c>
      <c r="P71" s="12">
        <f t="shared" si="69"/>
        <v>9.1786713489266272E-2</v>
      </c>
      <c r="Q71" s="12">
        <f t="shared" si="70"/>
        <v>1.1001985224058195</v>
      </c>
    </row>
    <row r="72" spans="1:17">
      <c r="A72" s="10">
        <f t="shared" si="72"/>
        <v>63</v>
      </c>
      <c r="B72" s="25" t="s">
        <v>45</v>
      </c>
      <c r="C72" s="2" t="s">
        <v>46</v>
      </c>
      <c r="D72" s="6" t="s">
        <v>7</v>
      </c>
      <c r="E72" s="6">
        <v>2</v>
      </c>
      <c r="F72" s="11">
        <v>3.1</v>
      </c>
      <c r="G72" s="6">
        <v>1.5</v>
      </c>
      <c r="H72" s="11">
        <f t="shared" si="63"/>
        <v>3</v>
      </c>
      <c r="I72" s="11">
        <v>7.6068376068376062E-2</v>
      </c>
      <c r="J72" s="11">
        <f t="shared" si="71"/>
        <v>6</v>
      </c>
      <c r="K72" s="12">
        <f t="shared" si="64"/>
        <v>4.6500000000000004</v>
      </c>
      <c r="L72" s="13">
        <f t="shared" si="65"/>
        <v>2.7900000000000005</v>
      </c>
      <c r="M72" s="12">
        <f t="shared" si="66"/>
        <v>5.6606211650170115</v>
      </c>
      <c r="N72" s="12">
        <f t="shared" si="67"/>
        <v>1.0106211650170112</v>
      </c>
      <c r="O72" s="12">
        <f t="shared" si="68"/>
        <v>21.733788494989486</v>
      </c>
      <c r="P72" s="12">
        <f t="shared" si="69"/>
        <v>5.2997717256547491E-2</v>
      </c>
      <c r="Q72" s="12">
        <f t="shared" si="70"/>
        <v>1.2173378849498948</v>
      </c>
    </row>
    <row r="73" spans="1:17">
      <c r="A73" s="10">
        <f t="shared" si="72"/>
        <v>64</v>
      </c>
      <c r="B73" s="25" t="s">
        <v>97</v>
      </c>
      <c r="C73" s="2">
        <v>40</v>
      </c>
      <c r="D73" s="6" t="s">
        <v>19</v>
      </c>
      <c r="E73" s="6">
        <v>2</v>
      </c>
      <c r="F73" s="11">
        <v>5.3</v>
      </c>
      <c r="G73" s="6">
        <v>3.3</v>
      </c>
      <c r="H73" s="11">
        <f t="shared" si="63"/>
        <v>6.6</v>
      </c>
      <c r="I73" s="11">
        <v>0.36388888888888882</v>
      </c>
      <c r="J73" s="11">
        <f t="shared" si="71"/>
        <v>7.5</v>
      </c>
      <c r="K73" s="12">
        <f t="shared" si="64"/>
        <v>7.2374999999999998</v>
      </c>
      <c r="L73" s="13">
        <f t="shared" si="65"/>
        <v>3.4739999999999998</v>
      </c>
      <c r="M73" s="12">
        <f t="shared" si="66"/>
        <v>8.4529304809884351</v>
      </c>
      <c r="N73" s="12">
        <f t="shared" si="67"/>
        <v>1.2154304809884353</v>
      </c>
      <c r="O73" s="12">
        <f t="shared" si="68"/>
        <v>16.793512690686498</v>
      </c>
      <c r="P73" s="12">
        <f t="shared" si="69"/>
        <v>7.8079430735223984E-2</v>
      </c>
      <c r="Q73" s="12">
        <f t="shared" si="70"/>
        <v>1.167935126906865</v>
      </c>
    </row>
    <row r="74" spans="1:17">
      <c r="A74" s="10">
        <f t="shared" si="72"/>
        <v>65</v>
      </c>
      <c r="B74" s="25" t="s">
        <v>107</v>
      </c>
      <c r="C74" s="2">
        <v>40</v>
      </c>
      <c r="D74" s="6" t="s">
        <v>9</v>
      </c>
      <c r="E74" s="6">
        <v>2</v>
      </c>
      <c r="F74" s="11">
        <v>4.55</v>
      </c>
      <c r="G74" s="6">
        <v>2</v>
      </c>
      <c r="H74" s="11">
        <f t="shared" si="63"/>
        <v>4</v>
      </c>
      <c r="I74" s="11">
        <v>0.20753968253968255</v>
      </c>
      <c r="J74" s="11">
        <f t="shared" si="71"/>
        <v>7.5</v>
      </c>
      <c r="K74" s="12">
        <f t="shared" si="64"/>
        <v>6.4874999999999998</v>
      </c>
      <c r="L74" s="13">
        <f t="shared" si="65"/>
        <v>3.1139999999999999</v>
      </c>
      <c r="M74" s="12">
        <f t="shared" si="66"/>
        <v>7.7254981909890681</v>
      </c>
      <c r="N74" s="12">
        <f t="shared" si="67"/>
        <v>1.2379981909890683</v>
      </c>
      <c r="O74" s="12">
        <f t="shared" si="68"/>
        <v>19.082823753203364</v>
      </c>
      <c r="P74" s="12">
        <f t="shared" si="69"/>
        <v>5.1776596163928351E-2</v>
      </c>
      <c r="Q74" s="12">
        <f t="shared" si="70"/>
        <v>1.1908282375320336</v>
      </c>
    </row>
    <row r="75" spans="1:17">
      <c r="A75" s="10">
        <f t="shared" si="72"/>
        <v>66</v>
      </c>
      <c r="B75" s="25" t="s">
        <v>63</v>
      </c>
      <c r="C75" s="2">
        <v>30</v>
      </c>
      <c r="D75" s="6" t="s">
        <v>7</v>
      </c>
      <c r="E75" s="6">
        <v>2</v>
      </c>
      <c r="F75" s="11">
        <v>3.5</v>
      </c>
      <c r="G75" s="6">
        <v>1.3</v>
      </c>
      <c r="H75" s="11">
        <f t="shared" si="63"/>
        <v>2.6</v>
      </c>
      <c r="I75" s="11">
        <v>7.6068376068376103E-2</v>
      </c>
      <c r="J75" s="11">
        <f t="shared" si="71"/>
        <v>10</v>
      </c>
      <c r="K75" s="12">
        <f t="shared" si="64"/>
        <v>6.0833333333333339</v>
      </c>
      <c r="L75" s="13">
        <f t="shared" si="65"/>
        <v>2.1900000000000004</v>
      </c>
      <c r="M75" s="12">
        <f t="shared" si="66"/>
        <v>7.8540311960498146</v>
      </c>
      <c r="N75" s="12">
        <f t="shared" si="67"/>
        <v>1.7706978627164807</v>
      </c>
      <c r="O75" s="12">
        <f t="shared" si="68"/>
        <v>29.107362126846255</v>
      </c>
      <c r="P75" s="12">
        <f t="shared" si="69"/>
        <v>3.3104019262206012E-2</v>
      </c>
      <c r="Q75" s="12">
        <f t="shared" si="70"/>
        <v>1.2910736212684626</v>
      </c>
    </row>
    <row r="76" spans="1:17">
      <c r="A76" s="10">
        <f t="shared" si="72"/>
        <v>67</v>
      </c>
      <c r="B76" s="25" t="s">
        <v>82</v>
      </c>
      <c r="C76" s="2">
        <v>25</v>
      </c>
      <c r="D76" s="6" t="s">
        <v>7</v>
      </c>
      <c r="E76" s="6">
        <v>2</v>
      </c>
      <c r="F76" s="11">
        <v>8.6</v>
      </c>
      <c r="G76" s="6">
        <v>1.3</v>
      </c>
      <c r="H76" s="11">
        <f t="shared" si="63"/>
        <v>2.6</v>
      </c>
      <c r="I76" s="11">
        <v>7.6068376068376103E-2</v>
      </c>
      <c r="J76" s="11">
        <f t="shared" si="71"/>
        <v>12</v>
      </c>
      <c r="K76" s="12">
        <f t="shared" si="64"/>
        <v>11.7</v>
      </c>
      <c r="L76" s="13">
        <f t="shared" si="65"/>
        <v>3.51</v>
      </c>
      <c r="M76" s="12">
        <f t="shared" si="66"/>
        <v>13.641496159962065</v>
      </c>
      <c r="N76" s="12">
        <f t="shared" si="67"/>
        <v>1.9414961599620657</v>
      </c>
      <c r="O76" s="12">
        <f t="shared" si="68"/>
        <v>16.593984273180048</v>
      </c>
      <c r="P76" s="12">
        <f t="shared" si="69"/>
        <v>1.9059492958191988E-2</v>
      </c>
      <c r="Q76" s="12">
        <f t="shared" si="70"/>
        <v>1.1659398427318004</v>
      </c>
    </row>
    <row r="77" spans="1:17">
      <c r="A77" s="10">
        <f t="shared" si="72"/>
        <v>68</v>
      </c>
      <c r="B77" s="25" t="s">
        <v>64</v>
      </c>
      <c r="C77" s="2" t="s">
        <v>26</v>
      </c>
      <c r="D77" s="6" t="s">
        <v>7</v>
      </c>
      <c r="E77" s="6">
        <v>2</v>
      </c>
      <c r="F77" s="11">
        <v>5</v>
      </c>
      <c r="G77" s="6">
        <v>1.3</v>
      </c>
      <c r="H77" s="11">
        <f t="shared" si="63"/>
        <v>2.6</v>
      </c>
      <c r="I77" s="11">
        <v>7.6068376068376062E-2</v>
      </c>
      <c r="J77" s="11">
        <f t="shared" si="71"/>
        <v>12</v>
      </c>
      <c r="K77" s="12">
        <f t="shared" si="64"/>
        <v>8.1</v>
      </c>
      <c r="L77" s="13">
        <f t="shared" si="65"/>
        <v>2.4300000000000002</v>
      </c>
      <c r="M77" s="12">
        <f t="shared" si="66"/>
        <v>10.178009197841526</v>
      </c>
      <c r="N77" s="12">
        <f t="shared" si="67"/>
        <v>2.078009197841526</v>
      </c>
      <c r="O77" s="12">
        <f t="shared" si="68"/>
        <v>25.654434541253408</v>
      </c>
      <c r="P77" s="12">
        <f t="shared" si="69"/>
        <v>2.55452706856601E-2</v>
      </c>
      <c r="Q77" s="12">
        <f t="shared" si="70"/>
        <v>1.256544345412534</v>
      </c>
    </row>
    <row r="78" spans="1:17">
      <c r="A78" s="10">
        <f t="shared" si="72"/>
        <v>69</v>
      </c>
      <c r="B78" s="25" t="s">
        <v>47</v>
      </c>
      <c r="C78" s="2" t="s">
        <v>26</v>
      </c>
      <c r="D78" s="6" t="s">
        <v>7</v>
      </c>
      <c r="E78" s="6">
        <v>2</v>
      </c>
      <c r="F78" s="11">
        <v>12.4</v>
      </c>
      <c r="G78" s="6">
        <v>1.3</v>
      </c>
      <c r="H78" s="11">
        <f t="shared" si="63"/>
        <v>2.6</v>
      </c>
      <c r="I78" s="11">
        <v>7.6068376068376062E-2</v>
      </c>
      <c r="J78" s="11">
        <f t="shared" si="71"/>
        <v>12</v>
      </c>
      <c r="K78" s="12">
        <f t="shared" si="64"/>
        <v>15.5</v>
      </c>
      <c r="L78" s="13">
        <f t="shared" si="65"/>
        <v>4.6500000000000004</v>
      </c>
      <c r="M78" s="12">
        <f t="shared" si="66"/>
        <v>17.367278579506387</v>
      </c>
      <c r="N78" s="12">
        <f t="shared" si="67"/>
        <v>1.8672785795063866</v>
      </c>
      <c r="O78" s="12">
        <f t="shared" si="68"/>
        <v>12.046958577460559</v>
      </c>
      <c r="P78" s="12">
        <f t="shared" si="69"/>
        <v>1.4970681722512551E-2</v>
      </c>
      <c r="Q78" s="12">
        <f t="shared" si="70"/>
        <v>1.1204695857746056</v>
      </c>
    </row>
    <row r="79" spans="1:17">
      <c r="A79" s="10">
        <f t="shared" si="72"/>
        <v>70</v>
      </c>
      <c r="B79" s="25" t="s">
        <v>48</v>
      </c>
      <c r="C79" s="2" t="s">
        <v>49</v>
      </c>
      <c r="D79" s="6" t="s">
        <v>19</v>
      </c>
      <c r="E79" s="6">
        <v>2</v>
      </c>
      <c r="F79" s="11">
        <v>12.37142857142857</v>
      </c>
      <c r="G79" s="6">
        <v>3.5</v>
      </c>
      <c r="H79" s="11">
        <f t="shared" si="63"/>
        <v>7</v>
      </c>
      <c r="I79" s="11">
        <v>0.45769230769230773</v>
      </c>
      <c r="J79" s="11">
        <f t="shared" si="71"/>
        <v>42.857142857142861</v>
      </c>
      <c r="K79" s="12">
        <f t="shared" si="64"/>
        <v>23.442857142857143</v>
      </c>
      <c r="L79" s="13">
        <f t="shared" si="65"/>
        <v>1.9691999999999998</v>
      </c>
      <c r="M79" s="12">
        <f t="shared" si="66"/>
        <v>31.214034595190224</v>
      </c>
      <c r="N79" s="12">
        <f t="shared" si="67"/>
        <v>7.771177452333081</v>
      </c>
      <c r="O79" s="12">
        <f t="shared" si="68"/>
        <v>33.149446780214234</v>
      </c>
      <c r="P79" s="12">
        <f t="shared" si="69"/>
        <v>2.2425809706376861E-2</v>
      </c>
      <c r="Q79" s="12">
        <f t="shared" si="70"/>
        <v>1.3314944678021423</v>
      </c>
    </row>
    <row r="80" spans="1:17">
      <c r="A80" s="10">
        <f t="shared" si="72"/>
        <v>71</v>
      </c>
      <c r="B80" s="25" t="s">
        <v>50</v>
      </c>
      <c r="C80" s="2" t="s">
        <v>51</v>
      </c>
      <c r="D80" s="6" t="s">
        <v>7</v>
      </c>
      <c r="E80" s="6">
        <v>2</v>
      </c>
      <c r="F80" s="11">
        <v>10</v>
      </c>
      <c r="G80" s="6">
        <v>1.5</v>
      </c>
      <c r="H80" s="11">
        <f t="shared" si="63"/>
        <v>3</v>
      </c>
      <c r="I80" s="11">
        <v>7.6068376068376062E-2</v>
      </c>
      <c r="J80" s="11">
        <f t="shared" si="71"/>
        <v>75</v>
      </c>
      <c r="K80" s="12">
        <f t="shared" si="64"/>
        <v>29.375</v>
      </c>
      <c r="L80" s="13">
        <f t="shared" si="65"/>
        <v>1.41</v>
      </c>
      <c r="M80" s="12">
        <f t="shared" si="66"/>
        <v>44.07173765401717</v>
      </c>
      <c r="N80" s="12">
        <f t="shared" si="67"/>
        <v>14.69673765401717</v>
      </c>
      <c r="O80" s="12">
        <f t="shared" si="68"/>
        <v>50.031447332824406</v>
      </c>
      <c r="P80" s="12">
        <f t="shared" si="69"/>
        <v>6.8070835408200617E-3</v>
      </c>
      <c r="Q80" s="12">
        <f t="shared" si="70"/>
        <v>1.5003144733282441</v>
      </c>
    </row>
    <row r="81" spans="1:17" ht="15.75" thickBot="1">
      <c r="A81" s="14">
        <f t="shared" si="72"/>
        <v>72</v>
      </c>
      <c r="B81" s="26" t="s">
        <v>74</v>
      </c>
      <c r="C81" s="8">
        <v>20</v>
      </c>
      <c r="D81" s="18" t="s">
        <v>19</v>
      </c>
      <c r="E81" s="8">
        <v>2</v>
      </c>
      <c r="F81" s="18">
        <v>9.5</v>
      </c>
      <c r="G81" s="18">
        <v>3.5</v>
      </c>
      <c r="H81" s="18">
        <f t="shared" si="63"/>
        <v>7</v>
      </c>
      <c r="I81" s="18">
        <v>0.37254025044722744</v>
      </c>
      <c r="J81" s="18">
        <f t="shared" ref="J81" si="73">100/C81*3</f>
        <v>15</v>
      </c>
      <c r="K81" s="15">
        <f t="shared" ref="K81" si="74">F81+$I$2*J81/3.6</f>
        <v>13.375</v>
      </c>
      <c r="L81" s="16">
        <f t="shared" ref="L81" si="75">K81*3.6/J81</f>
        <v>3.21</v>
      </c>
      <c r="M81" s="15">
        <f t="shared" ref="M81" si="76">K81/(1+(EXP(-L81*E81)-1)/L81/E81)</f>
        <v>15.837953029345474</v>
      </c>
      <c r="N81" s="15">
        <f t="shared" ref="N81" si="77">M81-K81</f>
        <v>2.4629530293454742</v>
      </c>
      <c r="O81" s="15">
        <f t="shared" ref="O81" si="78">N81/K81*100</f>
        <v>18.414602088564294</v>
      </c>
      <c r="P81" s="15">
        <f t="shared" ref="P81" si="79">$F$2*H81/M81</f>
        <v>4.4197630760932277E-2</v>
      </c>
      <c r="Q81" s="15">
        <f t="shared" ref="Q81" si="80">M81/K81</f>
        <v>1.1841460208856429</v>
      </c>
    </row>
    <row r="82" spans="1:17">
      <c r="K82" s="5"/>
      <c r="L82" s="5"/>
    </row>
    <row r="83" spans="1:17" ht="45.75" thickBot="1">
      <c r="A83" s="29" t="s">
        <v>65</v>
      </c>
      <c r="B83" s="30" t="s">
        <v>0</v>
      </c>
      <c r="C83" s="28" t="s">
        <v>1</v>
      </c>
      <c r="D83" s="28" t="s">
        <v>2</v>
      </c>
      <c r="E83" s="28" t="s">
        <v>3</v>
      </c>
      <c r="F83" s="28" t="s">
        <v>66</v>
      </c>
      <c r="G83" s="28" t="s">
        <v>4</v>
      </c>
      <c r="H83" s="28" t="s">
        <v>5</v>
      </c>
      <c r="I83" s="28" t="s">
        <v>127</v>
      </c>
      <c r="J83" s="28" t="s">
        <v>67</v>
      </c>
      <c r="K83" s="28" t="s">
        <v>124</v>
      </c>
      <c r="L83" s="28" t="s">
        <v>125</v>
      </c>
      <c r="M83" s="28" t="s">
        <v>69</v>
      </c>
      <c r="N83" s="28" t="s">
        <v>126</v>
      </c>
      <c r="O83" s="28" t="s">
        <v>70</v>
      </c>
      <c r="P83" s="28" t="s">
        <v>68</v>
      </c>
      <c r="Q83" s="28" t="s">
        <v>71</v>
      </c>
    </row>
    <row r="84" spans="1:17" ht="15.75" thickTop="1">
      <c r="A84" s="10">
        <f>A81+1</f>
        <v>73</v>
      </c>
      <c r="B84" s="19" t="s">
        <v>52</v>
      </c>
      <c r="C84" s="2">
        <v>120</v>
      </c>
      <c r="D84" s="6" t="s">
        <v>19</v>
      </c>
      <c r="E84" s="6">
        <v>4</v>
      </c>
      <c r="F84" s="11">
        <v>4.55</v>
      </c>
      <c r="G84" s="6">
        <v>2.5</v>
      </c>
      <c r="H84" s="6">
        <f t="shared" ref="H84:H91" si="81">E84*G84</f>
        <v>10</v>
      </c>
      <c r="I84" s="12">
        <v>0.45769230769230773</v>
      </c>
      <c r="J84" s="12">
        <f>100/C84*3</f>
        <v>2.5</v>
      </c>
      <c r="K84" s="12">
        <f t="shared" ref="K84:K91" si="82">F84+$I$2*J84/3.6</f>
        <v>5.1958333333333329</v>
      </c>
      <c r="L84" s="13">
        <f t="shared" ref="L84:L91" si="83">K84*3.6/J84</f>
        <v>7.4819999999999993</v>
      </c>
      <c r="M84" s="12">
        <f t="shared" ref="M84:M91" si="84">K84/(1+(EXP(-L84*E84)-1)/L84/E84)</f>
        <v>5.3754459347344943</v>
      </c>
      <c r="N84" s="12">
        <f t="shared" ref="N84:N91" si="85">M84-K84</f>
        <v>0.17961260140116142</v>
      </c>
      <c r="O84" s="12">
        <f t="shared" ref="O84:O91" si="86">N84/K84*100</f>
        <v>3.4568584070792898</v>
      </c>
      <c r="P84" s="12">
        <f t="shared" ref="P84:P91" si="87">$F$2*H84/M84</f>
        <v>0.18603107763363494</v>
      </c>
      <c r="Q84" s="12">
        <f t="shared" ref="Q84:Q91" si="88">M84/K84</f>
        <v>1.034568584070793</v>
      </c>
    </row>
    <row r="85" spans="1:17">
      <c r="A85" s="10">
        <f>A84+1</f>
        <v>74</v>
      </c>
      <c r="B85" s="19" t="s">
        <v>100</v>
      </c>
      <c r="C85" s="2">
        <v>50</v>
      </c>
      <c r="D85" s="6" t="s">
        <v>7</v>
      </c>
      <c r="E85" s="6">
        <v>4</v>
      </c>
      <c r="F85" s="11">
        <v>3.1</v>
      </c>
      <c r="G85" s="6">
        <v>1.5</v>
      </c>
      <c r="H85" s="6">
        <f t="shared" si="81"/>
        <v>6</v>
      </c>
      <c r="I85" s="12">
        <v>7.6068376068376062E-2</v>
      </c>
      <c r="J85" s="12">
        <f t="shared" ref="J85:J91" si="89">100/C85*3</f>
        <v>6</v>
      </c>
      <c r="K85" s="12">
        <f t="shared" si="82"/>
        <v>4.6500000000000004</v>
      </c>
      <c r="L85" s="13">
        <f t="shared" si="83"/>
        <v>2.7900000000000005</v>
      </c>
      <c r="M85" s="12">
        <f t="shared" si="84"/>
        <v>5.1076700104685493</v>
      </c>
      <c r="N85" s="12">
        <f t="shared" si="85"/>
        <v>0.45767001046854894</v>
      </c>
      <c r="O85" s="12">
        <f t="shared" si="86"/>
        <v>9.8423658165279324</v>
      </c>
      <c r="P85" s="12">
        <f t="shared" si="87"/>
        <v>0.11747039232570927</v>
      </c>
      <c r="Q85" s="12">
        <f t="shared" si="88"/>
        <v>1.0984236581652793</v>
      </c>
    </row>
    <row r="86" spans="1:17">
      <c r="A86" s="10">
        <f t="shared" ref="A86:A91" si="90">A85+1</f>
        <v>75</v>
      </c>
      <c r="B86" s="19" t="s">
        <v>53</v>
      </c>
      <c r="C86" s="2">
        <v>25</v>
      </c>
      <c r="D86" s="6" t="s">
        <v>54</v>
      </c>
      <c r="E86" s="6">
        <v>4</v>
      </c>
      <c r="F86" s="11">
        <v>4.9000000000000004</v>
      </c>
      <c r="G86" s="6">
        <v>1</v>
      </c>
      <c r="H86" s="6">
        <f t="shared" si="81"/>
        <v>4</v>
      </c>
      <c r="I86" s="12">
        <v>7.9401709401709403E-2</v>
      </c>
      <c r="J86" s="12">
        <f t="shared" si="89"/>
        <v>12</v>
      </c>
      <c r="K86" s="12">
        <f t="shared" si="82"/>
        <v>8</v>
      </c>
      <c r="L86" s="13">
        <f t="shared" si="83"/>
        <v>2.4</v>
      </c>
      <c r="M86" s="12">
        <f t="shared" si="84"/>
        <v>8.9301622292320424</v>
      </c>
      <c r="N86" s="12">
        <f t="shared" si="85"/>
        <v>0.93016222923204239</v>
      </c>
      <c r="O86" s="12">
        <f t="shared" si="86"/>
        <v>11.62702786540053</v>
      </c>
      <c r="P86" s="12">
        <f t="shared" si="87"/>
        <v>4.4792019420502552E-2</v>
      </c>
      <c r="Q86" s="12">
        <f t="shared" si="88"/>
        <v>1.1162702786540053</v>
      </c>
    </row>
    <row r="87" spans="1:17">
      <c r="A87" s="10">
        <f t="shared" si="90"/>
        <v>76</v>
      </c>
      <c r="B87" s="19" t="s">
        <v>55</v>
      </c>
      <c r="C87" s="2">
        <v>20</v>
      </c>
      <c r="D87" s="6" t="s">
        <v>19</v>
      </c>
      <c r="E87" s="6">
        <v>4</v>
      </c>
      <c r="F87" s="11">
        <v>8.3000000000000007</v>
      </c>
      <c r="G87" s="6">
        <v>5.8</v>
      </c>
      <c r="H87" s="6">
        <f t="shared" si="81"/>
        <v>23.2</v>
      </c>
      <c r="I87" s="12">
        <v>0.45769230769230773</v>
      </c>
      <c r="J87" s="12">
        <f t="shared" si="89"/>
        <v>15</v>
      </c>
      <c r="K87" s="12">
        <f t="shared" si="82"/>
        <v>12.175000000000001</v>
      </c>
      <c r="L87" s="13">
        <f t="shared" si="83"/>
        <v>2.9220000000000002</v>
      </c>
      <c r="M87" s="12">
        <f t="shared" si="84"/>
        <v>13.314117537615623</v>
      </c>
      <c r="N87" s="12">
        <f t="shared" si="85"/>
        <v>1.139117537615622</v>
      </c>
      <c r="O87" s="12">
        <f t="shared" si="86"/>
        <v>9.3562015409907335</v>
      </c>
      <c r="P87" s="12">
        <f t="shared" si="87"/>
        <v>0.17425112805602289</v>
      </c>
      <c r="Q87" s="12">
        <f t="shared" si="88"/>
        <v>1.0935620154099073</v>
      </c>
    </row>
    <row r="88" spans="1:17">
      <c r="A88" s="10">
        <f t="shared" si="90"/>
        <v>77</v>
      </c>
      <c r="B88" s="19" t="s">
        <v>56</v>
      </c>
      <c r="C88" s="2">
        <v>15</v>
      </c>
      <c r="D88" s="6" t="s">
        <v>7</v>
      </c>
      <c r="E88" s="6">
        <v>4</v>
      </c>
      <c r="F88" s="11">
        <v>4.5</v>
      </c>
      <c r="G88" s="6">
        <v>1.3</v>
      </c>
      <c r="H88" s="6">
        <f t="shared" si="81"/>
        <v>5.2</v>
      </c>
      <c r="I88" s="12">
        <v>7.6068376068376062E-2</v>
      </c>
      <c r="J88" s="12">
        <f t="shared" si="89"/>
        <v>20</v>
      </c>
      <c r="K88" s="12">
        <f t="shared" si="82"/>
        <v>9.6666666666666679</v>
      </c>
      <c r="L88" s="13">
        <f t="shared" si="83"/>
        <v>1.7400000000000002</v>
      </c>
      <c r="M88" s="12">
        <f t="shared" si="84"/>
        <v>11.286793245502206</v>
      </c>
      <c r="N88" s="12">
        <f t="shared" si="85"/>
        <v>1.6201265788355386</v>
      </c>
      <c r="O88" s="12">
        <f t="shared" si="86"/>
        <v>16.759930125884882</v>
      </c>
      <c r="P88" s="12">
        <f t="shared" si="87"/>
        <v>4.6071544741658157E-2</v>
      </c>
      <c r="Q88" s="12">
        <f t="shared" si="88"/>
        <v>1.1675993012588488</v>
      </c>
    </row>
    <row r="89" spans="1:17">
      <c r="A89" s="10">
        <f t="shared" si="90"/>
        <v>78</v>
      </c>
      <c r="B89" s="19" t="s">
        <v>57</v>
      </c>
      <c r="C89" s="2" t="s">
        <v>28</v>
      </c>
      <c r="D89" s="6" t="s">
        <v>19</v>
      </c>
      <c r="E89" s="6">
        <v>4</v>
      </c>
      <c r="F89" s="11">
        <v>7.8</v>
      </c>
      <c r="G89" s="6">
        <v>2.2999999999999998</v>
      </c>
      <c r="H89" s="6">
        <f t="shared" si="81"/>
        <v>9.1999999999999993</v>
      </c>
      <c r="I89" s="12">
        <v>0.45769230769230773</v>
      </c>
      <c r="J89" s="12">
        <f t="shared" si="89"/>
        <v>20</v>
      </c>
      <c r="K89" s="12">
        <f t="shared" si="82"/>
        <v>12.966666666666667</v>
      </c>
      <c r="L89" s="13">
        <f t="shared" si="83"/>
        <v>2.3340000000000001</v>
      </c>
      <c r="M89" s="12">
        <f t="shared" si="84"/>
        <v>14.522015268921178</v>
      </c>
      <c r="N89" s="12">
        <f t="shared" si="85"/>
        <v>1.5553486022545115</v>
      </c>
      <c r="O89" s="12">
        <f t="shared" si="86"/>
        <v>11.994976367001374</v>
      </c>
      <c r="P89" s="12">
        <f t="shared" si="87"/>
        <v>6.3352088739977303E-2</v>
      </c>
      <c r="Q89" s="12">
        <f t="shared" si="88"/>
        <v>1.1199497636700138</v>
      </c>
    </row>
    <row r="90" spans="1:17">
      <c r="A90" s="10">
        <f t="shared" si="90"/>
        <v>79</v>
      </c>
      <c r="B90" s="19" t="s">
        <v>113</v>
      </c>
      <c r="C90" s="2">
        <v>10</v>
      </c>
      <c r="D90" s="6" t="s">
        <v>7</v>
      </c>
      <c r="E90" s="6">
        <v>4</v>
      </c>
      <c r="F90" s="11">
        <v>8.5</v>
      </c>
      <c r="G90" s="6">
        <v>1.5</v>
      </c>
      <c r="H90" s="6">
        <f t="shared" si="81"/>
        <v>6</v>
      </c>
      <c r="I90" s="12">
        <v>8.8333333333333333E-2</v>
      </c>
      <c r="J90" s="12">
        <f t="shared" si="89"/>
        <v>30</v>
      </c>
      <c r="K90" s="12">
        <f t="shared" si="82"/>
        <v>16.25</v>
      </c>
      <c r="L90" s="13">
        <f t="shared" si="83"/>
        <v>1.95</v>
      </c>
      <c r="M90" s="12">
        <f t="shared" si="84"/>
        <v>18.638582811862261</v>
      </c>
      <c r="N90" s="12">
        <f t="shared" si="85"/>
        <v>2.3885828118622605</v>
      </c>
      <c r="O90" s="12">
        <f t="shared" si="86"/>
        <v>14.698971149921602</v>
      </c>
      <c r="P90" s="12">
        <f t="shared" si="87"/>
        <v>3.2191288686291029E-2</v>
      </c>
      <c r="Q90" s="12">
        <f t="shared" si="88"/>
        <v>1.146989711499216</v>
      </c>
    </row>
    <row r="91" spans="1:17" ht="15.75" thickBot="1">
      <c r="A91" s="14">
        <f t="shared" si="90"/>
        <v>80</v>
      </c>
      <c r="B91" s="20" t="s">
        <v>110</v>
      </c>
      <c r="C91" s="7" t="s">
        <v>49</v>
      </c>
      <c r="D91" s="8" t="s">
        <v>19</v>
      </c>
      <c r="E91" s="8">
        <v>4</v>
      </c>
      <c r="F91" s="18">
        <v>17.857142857142854</v>
      </c>
      <c r="G91" s="8">
        <v>3</v>
      </c>
      <c r="H91" s="8">
        <f t="shared" si="81"/>
        <v>12</v>
      </c>
      <c r="I91" s="15">
        <v>0.45769230769230773</v>
      </c>
      <c r="J91" s="15">
        <f t="shared" si="89"/>
        <v>42.857142857142861</v>
      </c>
      <c r="K91" s="15">
        <f t="shared" si="82"/>
        <v>28.928571428571427</v>
      </c>
      <c r="L91" s="16">
        <f t="shared" si="83"/>
        <v>2.4299999999999997</v>
      </c>
      <c r="M91" s="15">
        <f t="shared" si="84"/>
        <v>32.245846018087882</v>
      </c>
      <c r="N91" s="15">
        <f t="shared" si="85"/>
        <v>3.3172745895164546</v>
      </c>
      <c r="O91" s="15">
        <f t="shared" si="86"/>
        <v>11.467122037834658</v>
      </c>
      <c r="P91" s="15">
        <f t="shared" si="87"/>
        <v>3.7214095711022001E-2</v>
      </c>
      <c r="Q91" s="15">
        <f t="shared" si="88"/>
        <v>1.1146712203783466</v>
      </c>
    </row>
    <row r="92" spans="1:17">
      <c r="C92" s="2"/>
      <c r="F92" s="3"/>
      <c r="I92" s="4"/>
      <c r="J92" s="4"/>
      <c r="K92" s="4"/>
      <c r="L92" s="3"/>
    </row>
    <row r="93" spans="1:17" ht="45.75" thickBot="1">
      <c r="A93" s="29" t="s">
        <v>65</v>
      </c>
      <c r="B93" s="30" t="s">
        <v>0</v>
      </c>
      <c r="C93" s="28" t="s">
        <v>1</v>
      </c>
      <c r="D93" s="28" t="s">
        <v>2</v>
      </c>
      <c r="E93" s="28" t="s">
        <v>3</v>
      </c>
      <c r="F93" s="28" t="s">
        <v>66</v>
      </c>
      <c r="G93" s="28" t="s">
        <v>4</v>
      </c>
      <c r="H93" s="28" t="s">
        <v>5</v>
      </c>
      <c r="I93" s="28" t="s">
        <v>127</v>
      </c>
      <c r="J93" s="28" t="s">
        <v>67</v>
      </c>
      <c r="K93" s="28" t="s">
        <v>124</v>
      </c>
      <c r="L93" s="28" t="s">
        <v>125</v>
      </c>
      <c r="M93" s="28" t="s">
        <v>69</v>
      </c>
      <c r="N93" s="28" t="s">
        <v>126</v>
      </c>
      <c r="O93" s="28" t="s">
        <v>70</v>
      </c>
      <c r="P93" s="28" t="s">
        <v>68</v>
      </c>
      <c r="Q93" s="28" t="s">
        <v>71</v>
      </c>
    </row>
    <row r="94" spans="1:17" ht="15.75" thickTop="1">
      <c r="A94" s="10">
        <f>A91+1</f>
        <v>81</v>
      </c>
      <c r="B94" s="19" t="s">
        <v>58</v>
      </c>
      <c r="C94" s="2" t="s">
        <v>16</v>
      </c>
      <c r="D94" s="6" t="s">
        <v>54</v>
      </c>
      <c r="E94" s="6">
        <v>8</v>
      </c>
      <c r="F94" s="11">
        <v>4</v>
      </c>
      <c r="G94" s="6">
        <v>1</v>
      </c>
      <c r="H94" s="6">
        <f t="shared" ref="H94:H96" si="91">E94*G94</f>
        <v>8</v>
      </c>
      <c r="I94" s="12">
        <v>7.9401709401709403E-2</v>
      </c>
      <c r="J94" s="12">
        <f>100/C94*3</f>
        <v>15</v>
      </c>
      <c r="K94" s="12">
        <f t="shared" ref="K94:K96" si="92">F94+$I$2*J94/3.6</f>
        <v>7.875</v>
      </c>
      <c r="L94" s="13">
        <f t="shared" ref="L94:L96" si="93">K94*3.6/J94</f>
        <v>1.8900000000000001</v>
      </c>
      <c r="M94" s="12">
        <f>K94/(1+(EXP(-L94*E94)-1)/L94/E94)</f>
        <v>8.4327193847103619</v>
      </c>
      <c r="N94" s="12">
        <f>M94-K94</f>
        <v>0.55771938471036187</v>
      </c>
      <c r="O94" s="12">
        <f>N94/K94*100</f>
        <v>7.0821509169569765</v>
      </c>
      <c r="P94" s="12">
        <f>$F$2*H94/M94</f>
        <v>9.4868566532701912E-2</v>
      </c>
      <c r="Q94" s="12">
        <f>M94/K94</f>
        <v>1.0708215091695699</v>
      </c>
    </row>
    <row r="95" spans="1:17">
      <c r="A95" s="10">
        <f>A94+1</f>
        <v>82</v>
      </c>
      <c r="B95" s="19" t="s">
        <v>59</v>
      </c>
      <c r="C95" s="2" t="s">
        <v>31</v>
      </c>
      <c r="D95" s="6" t="s">
        <v>7</v>
      </c>
      <c r="E95" s="6">
        <v>8</v>
      </c>
      <c r="F95" s="11">
        <v>5.5</v>
      </c>
      <c r="G95" s="6">
        <v>1.3</v>
      </c>
      <c r="H95" s="6">
        <f t="shared" si="91"/>
        <v>10.4</v>
      </c>
      <c r="I95" s="12">
        <v>7.6068376068376062E-2</v>
      </c>
      <c r="J95" s="12">
        <f t="shared" ref="J95:J96" si="94">100/C95*3</f>
        <v>30</v>
      </c>
      <c r="K95" s="12">
        <f t="shared" si="92"/>
        <v>13.25</v>
      </c>
      <c r="L95" s="13">
        <f t="shared" si="93"/>
        <v>1.59</v>
      </c>
      <c r="M95" s="12">
        <f>K95/(1+(EXP(-L95*E95)-1)/L95/E95)</f>
        <v>14.380542405458975</v>
      </c>
      <c r="N95" s="12">
        <f>M95-K95</f>
        <v>1.130542405458975</v>
      </c>
      <c r="O95" s="12">
        <f>N95/K95*100</f>
        <v>8.5323955128979243</v>
      </c>
      <c r="P95" s="12">
        <f>$F$2*H95/M95</f>
        <v>7.2319942508233023E-2</v>
      </c>
      <c r="Q95" s="12">
        <f>M95/K95</f>
        <v>1.0853239551289793</v>
      </c>
    </row>
    <row r="96" spans="1:17">
      <c r="A96" s="10">
        <f>A95+1</f>
        <v>83</v>
      </c>
      <c r="B96" s="19" t="s">
        <v>60</v>
      </c>
      <c r="C96" s="2">
        <v>5</v>
      </c>
      <c r="D96" s="6" t="s">
        <v>7</v>
      </c>
      <c r="E96" s="6">
        <v>8</v>
      </c>
      <c r="F96" s="11">
        <v>8.5</v>
      </c>
      <c r="G96" s="6">
        <v>1.5</v>
      </c>
      <c r="H96" s="6">
        <f t="shared" si="91"/>
        <v>12</v>
      </c>
      <c r="I96" s="12">
        <v>7.6068376068376062E-2</v>
      </c>
      <c r="J96" s="12">
        <f t="shared" si="94"/>
        <v>60</v>
      </c>
      <c r="K96" s="12">
        <f t="shared" si="92"/>
        <v>24</v>
      </c>
      <c r="L96" s="13">
        <f t="shared" si="93"/>
        <v>1.4400000000000002</v>
      </c>
      <c r="M96" s="12">
        <f>K96/(1+(EXP(-L96*E96)-1)/L96/E96)</f>
        <v>26.281344015140821</v>
      </c>
      <c r="N96" s="12">
        <f>M96-K96</f>
        <v>2.2813440151408209</v>
      </c>
      <c r="O96" s="12">
        <f>N96/K96*100</f>
        <v>9.5056000630867548</v>
      </c>
      <c r="P96" s="12">
        <f>$F$2*H96/M96</f>
        <v>4.5659765319029114E-2</v>
      </c>
      <c r="Q96" s="12">
        <f>M96/K96</f>
        <v>1.0950560006308676</v>
      </c>
    </row>
    <row r="97" spans="1:17" ht="15.75" thickBot="1">
      <c r="A97" s="14">
        <f>A96+1</f>
        <v>84</v>
      </c>
      <c r="B97" s="20" t="s">
        <v>99</v>
      </c>
      <c r="C97" s="8">
        <v>7</v>
      </c>
      <c r="D97" s="8" t="s">
        <v>19</v>
      </c>
      <c r="E97" s="8">
        <v>8</v>
      </c>
      <c r="F97" s="18">
        <v>17.8571428571429</v>
      </c>
      <c r="G97" s="8">
        <v>3</v>
      </c>
      <c r="H97" s="8">
        <f t="shared" ref="H97" si="95">E97*G97</f>
        <v>24</v>
      </c>
      <c r="I97" s="15">
        <v>7.6068376068376062E-2</v>
      </c>
      <c r="J97" s="15">
        <f t="shared" ref="J97" si="96">100/C97*3</f>
        <v>42.857142857142861</v>
      </c>
      <c r="K97" s="15">
        <f t="shared" ref="K97" si="97">F97+$I$2*J97/3.6</f>
        <v>28.928571428571473</v>
      </c>
      <c r="L97" s="16">
        <f t="shared" ref="L97" si="98">K97*3.6/J97</f>
        <v>2.4300000000000037</v>
      </c>
      <c r="M97" s="15">
        <f>K97/(1+(EXP(-L97*E97)-1)/L97/E97)</f>
        <v>30.497365968621615</v>
      </c>
      <c r="N97" s="15">
        <f>M97-K97</f>
        <v>1.568794540050142</v>
      </c>
      <c r="O97" s="15">
        <f>N97/K97*100</f>
        <v>5.4229934717782609</v>
      </c>
      <c r="P97" s="15">
        <f>$F$2*H97/M97</f>
        <v>7.8695320850637809E-2</v>
      </c>
      <c r="Q97" s="15">
        <f>M97/K97</f>
        <v>1.0542299347177826</v>
      </c>
    </row>
  </sheetData>
  <mergeCells count="3">
    <mergeCell ref="G2:H2"/>
    <mergeCell ref="D2:E2"/>
    <mergeCell ref="A1:Q1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Fig4a. ASHRAE 62.1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贾伟</dc:creator>
  <cp:lastModifiedBy>Wei Jia</cp:lastModifiedBy>
  <dcterms:created xsi:type="dcterms:W3CDTF">2015-06-05T18:17:20Z</dcterms:created>
  <dcterms:modified xsi:type="dcterms:W3CDTF">2025-10-02T12:50:15Z</dcterms:modified>
</cp:coreProperties>
</file>